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Z:\共有\【03.介護保険係】\古澤\☆☆令和5年度整理ver☆☆\②事業所指導・指定\①事業所（指定・更新）\標準様式\①居宅・予防\指定・更新\"/>
    </mc:Choice>
  </mc:AlternateContent>
  <xr:revisionPtr revIDLastSave="0" documentId="13_ncr:1_{49067BE8-ACA8-44C3-9EE7-612F5569DD92}" xr6:coauthVersionLast="47" xr6:coauthVersionMax="47" xr10:uidLastSave="{00000000-0000-0000-0000-000000000000}"/>
  <bookViews>
    <workbookView xWindow="-108" yWindow="-108" windowWidth="23256" windowHeight="12576" tabRatio="665" activeTab="1" xr2:uid="{00000000-000D-0000-FFFF-FFFF00000000}"/>
  </bookViews>
  <sheets>
    <sheet name="【記載例】居宅介護支援" sheetId="10" r:id="rId1"/>
    <sheet name="居宅介護支援（１枚版）" sheetId="1" r:id="rId2"/>
    <sheet name="記入方法" sheetId="5" r:id="rId3"/>
    <sheet name="プルダウン・リスト" sheetId="2" r:id="rId4"/>
    <sheet name="地密・ケアマネ" sheetId="12" r:id="rId5"/>
  </sheets>
  <definedNames>
    <definedName name="_xlnm.Print_Area" localSheetId="0">【記載例】居宅介護支援!$A$1:$BD$51</definedName>
    <definedName name="_xlnm.Print_Area" localSheetId="2">記入方法!$A$1:$O$77</definedName>
    <definedName name="_xlnm.Print_Area" localSheetId="1">'居宅介護支援（１枚版）'!$A$1:$BD$51</definedName>
    <definedName name="_xlnm.Print_Titles" localSheetId="0">【記載例】居宅介護支援!$1:$13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9" i="1" l="1"/>
  <c r="AU9" i="10"/>
  <c r="E36" i="1" l="1"/>
  <c r="G39" i="1"/>
  <c r="E39" i="1"/>
  <c r="G38" i="1"/>
  <c r="E38" i="1"/>
  <c r="G37" i="1"/>
  <c r="E37" i="1"/>
  <c r="G36" i="1"/>
  <c r="G39" i="10"/>
  <c r="G37" i="10"/>
  <c r="E39" i="10"/>
  <c r="E37" i="10"/>
  <c r="C45" i="1" l="1"/>
  <c r="H45" i="1"/>
  <c r="H44" i="1"/>
  <c r="C44" i="1"/>
  <c r="P40" i="1"/>
  <c r="C50" i="1" s="1"/>
  <c r="L40" i="1"/>
  <c r="J40" i="1"/>
  <c r="G40" i="1"/>
  <c r="E40" i="1"/>
  <c r="M45" i="1" l="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30" i="1"/>
  <c r="AU31" i="1"/>
  <c r="AU17" i="1"/>
  <c r="AU16" i="1"/>
  <c r="AU14" i="1"/>
  <c r="B15" i="1" l="1"/>
  <c r="B16" i="1" s="1"/>
  <c r="B17" i="1" s="1"/>
  <c r="B18" i="1" s="1"/>
  <c r="B19" i="1" s="1"/>
  <c r="B20" i="1" s="1"/>
  <c r="B21" i="1" s="1"/>
  <c r="B22" i="1" s="1"/>
  <c r="B23" i="1" s="1"/>
  <c r="B24" i="1" l="1"/>
  <c r="B25" i="1" l="1"/>
  <c r="B26" i="1" s="1"/>
  <c r="B27" i="1" s="1"/>
  <c r="B28" i="1" s="1"/>
  <c r="X2" i="1"/>
  <c r="AT11" i="1" l="1"/>
  <c r="AT12" i="1" s="1"/>
  <c r="AT13" i="1" s="1"/>
  <c r="AR11" i="1"/>
  <c r="AR12" i="1" s="1"/>
  <c r="AR13" i="1" s="1"/>
  <c r="AS11" i="1"/>
  <c r="AS12" i="1" s="1"/>
  <c r="AS13" i="1" s="1"/>
  <c r="B29" i="1"/>
  <c r="B30" i="1" s="1"/>
  <c r="B31"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<sst xmlns="http://schemas.openxmlformats.org/spreadsheetml/2006/main" count="556" uniqueCount="189">
  <si>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</si>
  <si>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</si>
  <si>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</si>
  <si>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</si>
  <si>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</si>
  <si>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</si>
  <si>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</si>
  <si>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</si>
  <si>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</si>
  <si>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</si>
  <si>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</si>
  <si>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</si>
  <si>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</si>
  <si>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</si>
  <si>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</si>
  <si>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</si>
  <si>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</si>
  <si>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</si>
  <si>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</si>
  <si>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</si>
  <si>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</si>
  <si>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</si>
  <si>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</si>
  <si>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</si>
  <si>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</si>
  <si>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</si>
  <si>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</si>
  <si>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</si>
  <si>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</si>
  <si>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</si>
  <si>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</si>
  <si>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</si>
  <si>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</si>
  <si>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</si>
  <si>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</si>
  <si>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</si>
  <si>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</si>
  <si>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</si>
  <si>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</si>
  <si>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</si>
  <si>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</si>
  <si>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</si>
  <si>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</si>
  <si>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</si>
  <si>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</si>
  <si>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</si>
  <si>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</si>
  <si>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</si>
  <si>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</si>
  <si>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</si>
  <si>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</si>
  <si>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</si>
  <si>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</si>
  <si>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</si>
  <si>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</si>
  <si>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</si>
  <si>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</si>
  <si>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</si>
  <si>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</si>
  <si>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</si>
  <si>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</si>
  <si>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</si>
  <si>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</si>
  <si>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</si>
  <si>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</si>
  <si>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</si>
  <si>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</si>
  <si>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</si>
  <si>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</si>
  <si>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</si>
  <si>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</si>
  <si>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</si>
  <si>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</si>
  <si>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</si>
  <si>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</si>
  <si>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</si>
  <si>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</si>
  <si>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</si>
  <si>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</si>
  <si>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</si>
  <si>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</si>
  <si>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</si>
  <si>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</si>
  <si>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</si>
  <si>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</si>
  <si>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</si>
  <si>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</si>
  <si>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</si>
  <si>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</si>
  <si>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</si>
  <si>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</si>
  <si>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</si>
  <si>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</si>
  <si>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</si>
  <si>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</si>
  <si>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</si>
  <si>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</si>
  <si>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</si>
  <si>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</si>
  <si>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</si>
  <si>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</si>
  <si>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</si>
  <si>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</si>
  <si>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</si>
  <si>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</si>
  <si>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</si>
  <si>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</si>
  <si>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</si>
  <si>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</si>
  <si>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</si>
  <si>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</si>
  <si>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</si>
  <si>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</si>
  <si>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</si>
  <si>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</si>
  <si>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</si>
  <si>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</si>
  <si>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</si>
  <si>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</si>
  <si>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</si>
  <si>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</si>
  <si>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</si>
  <si>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</si>
  <si>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</si>
  <si>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</si>
  <si>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</si>
  <si>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</si>
  <si>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</si>
  <si>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</si>
  <si>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</si>
  <si>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</si>
  <si>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</si>
  <si>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</si>
  <si>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</si>
  <si>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</si>
  <si>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</si>
  <si>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</si>
  <si>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</si>
  <si>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</si>
  <si>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</si>
  <si>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</si>
  <si>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</si>
  <si>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</si>
  <si>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</si>
  <si>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</si>
  <si>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</si>
  <si>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</si>
  <si>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</si>
  <si>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暦月</t>
  </si>
  <si>
    <t>予定・実績</t>
  </si>
  <si>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1"/>
  </si>
  <si>
    <t>居宅介護支援/介護予防支援</t>
    <rPh sb="0" eb="2">
      <t>キョタク</t>
    </rPh>
    <rPh sb="2" eb="4">
      <t>カイゴ</t>
    </rPh>
    <rPh sb="4" eb="6">
      <t>シエン</t>
    </rPh>
    <rPh sb="7" eb="9">
      <t>カイゴ</t>
    </rPh>
    <rPh sb="9" eb="11">
      <t>ヨボウ</t>
    </rPh>
    <rPh sb="11" eb="13">
      <t>シエン</t>
    </rPh>
    <phoneticPr fontId="13"/>
  </si>
  <si>
    <t>サービス共通</t>
    <rPh sb="4" eb="6">
      <t>キョウツウ</t>
    </rPh>
    <phoneticPr fontId="1"/>
  </si>
  <si>
    <t>●</t>
    <phoneticPr fontId="1"/>
  </si>
  <si>
    <t>職種</t>
    <rPh sb="0" eb="2">
      <t>ショクシュ</t>
    </rPh>
    <phoneticPr fontId="1"/>
  </si>
  <si>
    <t>勤務形態（常勤・非常勤／専従・兼務）</t>
    <rPh sb="0" eb="2">
      <t>キンム</t>
    </rPh>
    <rPh sb="2" eb="4">
      <t>ケイタイ</t>
    </rPh>
    <rPh sb="5" eb="7">
      <t>ジョウキン</t>
    </rPh>
    <rPh sb="8" eb="11">
      <t>ヒジョウキン</t>
    </rPh>
    <rPh sb="12" eb="14">
      <t>センジュウ</t>
    </rPh>
    <rPh sb="15" eb="17">
      <t>ケンム</t>
    </rPh>
    <phoneticPr fontId="1"/>
  </si>
  <si>
    <t>資格・修了研修</t>
    <rPh sb="0" eb="2">
      <t>シカク</t>
    </rPh>
    <rPh sb="3" eb="5">
      <t>シュウリョウ</t>
    </rPh>
    <rPh sb="5" eb="7">
      <t>ケンシュウ</t>
    </rPh>
    <phoneticPr fontId="1"/>
  </si>
  <si>
    <t>氏名</t>
    <rPh sb="0" eb="2">
      <t>シメイ</t>
    </rPh>
    <phoneticPr fontId="1"/>
  </si>
  <si>
    <t>日々の勤務時間（勤務時間帯）／従業者（※１）ごと</t>
    <rPh sb="0" eb="2">
      <t>ヒビ</t>
    </rPh>
    <rPh sb="3" eb="5">
      <t>キンム</t>
    </rPh>
    <rPh sb="5" eb="7">
      <t>ジカン</t>
    </rPh>
    <rPh sb="8" eb="10">
      <t>キンム</t>
    </rPh>
    <rPh sb="10" eb="13">
      <t>ジカンタイ</t>
    </rPh>
    <rPh sb="15" eb="18">
      <t>ジュウギョウシャ</t>
    </rPh>
    <phoneticPr fontId="1"/>
  </si>
  <si>
    <r>
      <t>●</t>
    </r>
    <r>
      <rPr>
        <sz val="8"/>
        <color theme="1"/>
        <rFont val="游ゴシック"/>
        <family val="3"/>
        <charset val="128"/>
        <scheme val="minor"/>
      </rPr>
      <t>（※４）</t>
    </r>
    <phoneticPr fontId="1"/>
  </si>
  <si>
    <t>当月の勤務時間数合計／従業者（※１）ごと</t>
    <rPh sb="0" eb="2">
      <t>トウゲツ</t>
    </rPh>
    <rPh sb="3" eb="5">
      <t>キンム</t>
    </rPh>
    <rPh sb="5" eb="8">
      <t>ジカンスウ</t>
    </rPh>
    <rPh sb="8" eb="10">
      <t>ゴウケイ</t>
    </rPh>
    <rPh sb="11" eb="14">
      <t>ジュウギョウシャ</t>
    </rPh>
    <phoneticPr fontId="1"/>
  </si>
  <si>
    <t>兼務状況（兼務内容、兼務先）</t>
    <rPh sb="0" eb="2">
      <t>ケンム</t>
    </rPh>
    <rPh sb="2" eb="4">
      <t>ジョウキョウ</t>
    </rPh>
    <rPh sb="5" eb="7">
      <t>ケンム</t>
    </rPh>
    <rPh sb="7" eb="9">
      <t>ナイヨウ</t>
    </rPh>
    <rPh sb="10" eb="12">
      <t>ケンム</t>
    </rPh>
    <rPh sb="12" eb="13">
      <t>サキ</t>
    </rPh>
    <phoneticPr fontId="1"/>
  </si>
  <si>
    <t>常勤の従業者が勤務すべき時間数</t>
    <rPh sb="0" eb="2">
      <t>ジョウキン</t>
    </rPh>
    <rPh sb="3" eb="6">
      <t>ジュウギョウシャ</t>
    </rPh>
    <rPh sb="7" eb="9">
      <t>キンム</t>
    </rPh>
    <rPh sb="12" eb="15">
      <t>ジカンスウ</t>
    </rPh>
    <phoneticPr fontId="1"/>
  </si>
  <si>
    <t>利用者（入所者・入院患者）の数</t>
    <rPh sb="0" eb="3">
      <t>リヨウシャ</t>
    </rPh>
    <rPh sb="4" eb="7">
      <t>ニュウショシャ</t>
    </rPh>
    <rPh sb="8" eb="10">
      <t>ニュウイン</t>
    </rPh>
    <rPh sb="10" eb="12">
      <t>カンジャ</t>
    </rPh>
    <rPh sb="14" eb="15">
      <t>カズ</t>
    </rPh>
    <phoneticPr fontId="1"/>
  </si>
  <si>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1"/>
  </si>
  <si>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1"/>
  </si>
  <si>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1"/>
  </si>
  <si>
    <t>（※4）「勤務時間帯」の代わりに「勤務時間数」でも可</t>
    <rPh sb="5" eb="7">
      <t>キンム</t>
    </rPh>
    <rPh sb="7" eb="10">
      <t>ジカンタイ</t>
    </rPh>
    <rPh sb="12" eb="13">
      <t>カ</t>
    </rPh>
    <rPh sb="17" eb="19">
      <t>キンム</t>
    </rPh>
    <rPh sb="19" eb="22">
      <t>ジカンスウ</t>
    </rPh>
    <rPh sb="25" eb="26">
      <t>カ</t>
    </rPh>
    <phoneticPr fontId="1"/>
  </si>
  <si>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1"/>
  </si>
  <si>
    <t>夜間対応型
訪問介護</t>
    <rPh sb="0" eb="2">
      <t>ヤカン</t>
    </rPh>
    <rPh sb="2" eb="5">
      <t>タイオウガタ</t>
    </rPh>
    <rPh sb="6" eb="8">
      <t>ホウモン</t>
    </rPh>
    <rPh sb="8" eb="10">
      <t>カイゴ</t>
    </rPh>
    <phoneticPr fontId="13"/>
  </si>
  <si>
    <t>認知症対応型通所介護
（予防）</t>
    <rPh sb="0" eb="3">
      <t>ニンチショウ</t>
    </rPh>
    <rPh sb="3" eb="5">
      <t>タイオウ</t>
    </rPh>
    <rPh sb="5" eb="6">
      <t>ガタ</t>
    </rPh>
    <rPh sb="6" eb="8">
      <t>ツウショ</t>
    </rPh>
    <rPh sb="8" eb="10">
      <t>カイゴ</t>
    </rPh>
    <rPh sb="12" eb="14">
      <t>ヨボウ</t>
    </rPh>
    <phoneticPr fontId="13"/>
  </si>
  <si>
    <t>小規模多機能型居宅介護
（予防）</t>
    <rPh sb="0" eb="3">
      <t>ショウキボ</t>
    </rPh>
    <rPh sb="3" eb="7">
      <t>タキノウガタ</t>
    </rPh>
    <rPh sb="7" eb="9">
      <t>キョタク</t>
    </rPh>
    <rPh sb="9" eb="11">
      <t>カイゴ</t>
    </rPh>
    <rPh sb="13" eb="15">
      <t>ヨボウ</t>
    </rPh>
    <phoneticPr fontId="13"/>
  </si>
  <si>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</si>
  <si>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</si>
  <si>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3"/>
  </si>
  <si>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3"/>
  </si>
  <si>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3"/>
  </si>
  <si>
    <t>地域密着型
通所介護</t>
    <rPh sb="0" eb="2">
      <t>チイキ</t>
    </rPh>
    <rPh sb="2" eb="5">
      <t>ミッチャクガタ</t>
    </rPh>
    <rPh sb="6" eb="8">
      <t>ツウショ</t>
    </rPh>
    <rPh sb="8" eb="10">
      <t>カイゴ</t>
    </rPh>
    <phoneticPr fontId="13"/>
  </si>
  <si>
    <t>療養通所介護</t>
    <rPh sb="0" eb="2">
      <t>リョウヨウ</t>
    </rPh>
    <rPh sb="2" eb="4">
      <t>ツウショ</t>
    </rPh>
    <rPh sb="4" eb="6">
      <t>カイゴ</t>
    </rPh>
    <phoneticPr fontId="13"/>
  </si>
  <si>
    <t>通所サービス</t>
    <rPh sb="0" eb="2">
      <t>ツウショ</t>
    </rPh>
    <phoneticPr fontId="1"/>
  </si>
  <si>
    <t>サービス提供の単位</t>
    <rPh sb="4" eb="6">
      <t>テイキョウ</t>
    </rPh>
    <rPh sb="7" eb="9">
      <t>タンイ</t>
    </rPh>
    <phoneticPr fontId="1"/>
  </si>
  <si>
    <t>サービス提供時間帯</t>
    <rPh sb="4" eb="6">
      <t>テイキョウ</t>
    </rPh>
    <rPh sb="6" eb="8">
      <t>ジカン</t>
    </rPh>
    <rPh sb="8" eb="9">
      <t>タイ</t>
    </rPh>
    <phoneticPr fontId="1"/>
  </si>
  <si>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1"/>
  </si>
  <si>
    <t>サービス提供時間内の勤務延時間数（※２）</t>
    <rPh sb="4" eb="6">
      <t>テイキョウ</t>
    </rPh>
    <rPh sb="6" eb="9">
      <t>ジカンナイ</t>
    </rPh>
    <rPh sb="10" eb="12">
      <t>キンム</t>
    </rPh>
    <rPh sb="12" eb="13">
      <t>ノ</t>
    </rPh>
    <rPh sb="13" eb="16">
      <t>ジカンスウ</t>
    </rPh>
    <phoneticPr fontId="1"/>
  </si>
  <si>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1"/>
  </si>
  <si>
    <t>居住・施設サービス</t>
    <rPh sb="0" eb="2">
      <t>キョジュウ</t>
    </rPh>
    <rPh sb="3" eb="5">
      <t>シセツ</t>
    </rPh>
    <phoneticPr fontId="1"/>
  </si>
  <si>
    <t>ユニット（ユニット型の場合）</t>
    <rPh sb="9" eb="10">
      <t>ガタ</t>
    </rPh>
    <rPh sb="11" eb="13">
      <t>バアイ</t>
    </rPh>
    <phoneticPr fontId="1"/>
  </si>
  <si>
    <t>宿直</t>
    <rPh sb="0" eb="2">
      <t>シュクチョク</t>
    </rPh>
    <phoneticPr fontId="1"/>
  </si>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</sst>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8"/>
      <color theme="1"/>
      <name val="游ゴシック"/>
      <family val="3"/>
      <charset val="128"/>
      <scheme val="minor"/>
    </font>
    <font>
      <sz val="11"/>
      <name val="游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rgb="FFFFFF00"/>
        <bgColor indexed="64"/>
      </patternFill>
    </fill>
  </fills>
  <borders count="6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9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0" fillId="3" borderId="0" xfId="0" applyFill="1" applyAlignment="1">
      <alignment horizontal="left" vertical="center"/>
    </xf>
    <xf numFmtId="0" fontId="12" fillId="3" borderId="10" xfId="0" applyFont="1" applyFill="1" applyBorder="1" applyAlignment="1">
      <alignment horizontal="left" vertical="center" wrapText="1"/>
    </xf>
    <xf numFmtId="0" fontId="0" fillId="3" borderId="10" xfId="0" applyFill="1" applyBorder="1" applyAlignment="1">
      <alignment horizontal="left" vertical="center" wrapText="1"/>
    </xf>
    <xf numFmtId="0" fontId="0" fillId="3" borderId="0" xfId="0" applyFill="1" applyAlignment="1">
      <alignment horizontal="left" vertical="center" wrapText="1"/>
    </xf>
    <xf numFmtId="0" fontId="0" fillId="3" borderId="0" xfId="0" applyFill="1" applyAlignment="1">
      <alignment horizontal="center" vertical="center"/>
    </xf>
    <xf numFmtId="0" fontId="12" fillId="6" borderId="59" xfId="0" applyFont="1" applyFill="1" applyBorder="1" applyAlignment="1">
      <alignment horizontal="center" vertical="center" wrapText="1"/>
    </xf>
    <xf numFmtId="0" fontId="0" fillId="6" borderId="10" xfId="0" applyFill="1" applyBorder="1" applyAlignment="1">
      <alignment horizontal="center" vertical="center"/>
    </xf>
    <xf numFmtId="0" fontId="0" fillId="3" borderId="10" xfId="0" applyFill="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0" fillId="3" borderId="10" xfId="0" applyFill="1" applyBorder="1" applyAlignment="1">
      <alignment horizontal="center" vertical="center"/>
    </xf>
    <xf numFmtId="0" fontId="0" fillId="3" borderId="59" xfId="0" applyFill="1" applyBorder="1" applyAlignment="1">
      <alignment horizontal="center" vertical="center" wrapText="1"/>
    </xf>
    <xf numFmtId="0" fontId="0" fillId="3" borderId="60" xfId="0" applyFill="1" applyBorder="1" applyAlignment="1">
      <alignment horizontal="center" vertical="center" wrapText="1"/>
    </xf>
    <xf numFmtId="0" fontId="0" fillId="3" borderId="61" xfId="0" applyFill="1" applyBorder="1" applyAlignment="1">
      <alignment horizontal="center" vertical="center" wrapText="1"/>
    </xf>
    <xf numFmtId="0" fontId="21" fillId="3" borderId="59" xfId="0" applyFont="1" applyFill="1" applyBorder="1" applyAlignment="1">
      <alignment horizontal="center" vertical="center" wrapText="1"/>
    </xf>
    <xf numFmtId="0" fontId="12" fillId="3" borderId="59" xfId="0" applyFont="1" applyFill="1" applyBorder="1" applyAlignment="1">
      <alignment horizontal="center" vertical="center" wrapText="1"/>
    </xf>
    <xf numFmtId="0" fontId="21" fillId="3" borderId="10" xfId="0" applyFont="1" applyFill="1" applyBorder="1" applyAlignment="1">
      <alignment horizontal="center" vertical="center"/>
    </xf>
    <xf numFmtId="0" fontId="12" fillId="3" borderId="10" xfId="0" applyFont="1" applyFill="1" applyBorder="1" applyAlignment="1">
      <alignment horizontal="center" vertical="center"/>
    </xf>
    <xf numFmtId="0" fontId="0" fillId="3" borderId="10" xfId="0" applyFill="1" applyBorder="1" applyAlignment="1">
      <alignment horizontal="center" vertical="center" wrapText="1"/>
    </xf>
  </cellXfs>
  <cellStyles count="2">
    <cellStyle name="桁区切り" xfId="1" builtinId="6"/>
    <cellStyle name="標準" xfId="0" builtinId="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13</xdr:col>
      <xdr:colOff>933450</xdr:colOff>
      <xdr:row>33</xdr:row>
      <xdr:rowOff>0</xdr:rowOff>
    </xdr:to>
    <xdr:sp macro="" textlink="">
      <xdr:nvSpPr>
        <xdr:cNvPr id="2" name="正方形/長方形 1">
          <a:extLst>
            <a:ext uri="{FF2B5EF4-FFF2-40B4-BE49-F238E27FC236}">
              <a16:creationId xmlns:a16="http://schemas.microsoft.com/office/drawing/2014/main" id="{259CB05D-2074-4349-8C22-E3D1CD03D46E}"/>
            </a:ext>
          </a:extLst>
        </xdr:cNvPr>
        <xdr:cNvSpPr/>
      </xdr:nvSpPr>
      <xdr:spPr>
        <a:xfrm>
          <a:off x="192405" y="6753225"/>
          <a:ext cx="15889605" cy="14763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75" zoomScaleNormal="55" zoomScaleSheetLayoutView="75" workbookViewId="0">
      <selection activeCell="J4" sqref="J4"/>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7" t="s">
        <v>110</v>
      </c>
      <c r="AN1" s="167"/>
      <c r="AO1" s="167"/>
      <c r="AP1" s="167"/>
      <c r="AQ1" s="167"/>
      <c r="AR1" s="167"/>
      <c r="AS1" s="167"/>
      <c r="AT1" s="167"/>
      <c r="AU1" s="167"/>
      <c r="AV1" s="167"/>
      <c r="AW1" s="167"/>
      <c r="AX1" s="167"/>
      <c r="AY1" s="167"/>
      <c r="AZ1" s="167"/>
      <c r="BA1" s="167"/>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68">
        <v>3</v>
      </c>
      <c r="V2" s="168"/>
      <c r="W2" s="39" t="s">
        <v>16</v>
      </c>
      <c r="X2" s="169">
        <f>IF(U2=0,"",YEAR(DATE(2018+U2,1,1)))</f>
        <v>2021</v>
      </c>
      <c r="Y2" s="169"/>
      <c r="Z2" s="41" t="s">
        <v>20</v>
      </c>
      <c r="AA2" s="41" t="s">
        <v>21</v>
      </c>
      <c r="AB2" s="168">
        <v>4</v>
      </c>
      <c r="AC2" s="168"/>
      <c r="AD2" s="41" t="s">
        <v>22</v>
      </c>
      <c r="AE2" s="41"/>
      <c r="AF2" s="41"/>
      <c r="AG2" s="41"/>
      <c r="AH2" s="41"/>
      <c r="AI2" s="41"/>
      <c r="AJ2" s="40"/>
      <c r="AK2" s="39" t="s">
        <v>17</v>
      </c>
      <c r="AL2" s="39" t="s">
        <v>16</v>
      </c>
      <c r="AM2" s="168" t="s">
        <v>109</v>
      </c>
      <c r="AN2" s="168"/>
      <c r="AO2" s="168"/>
      <c r="AP2" s="168"/>
      <c r="AQ2" s="168"/>
      <c r="AR2" s="168"/>
      <c r="AS2" s="168"/>
      <c r="AT2" s="168"/>
      <c r="AU2" s="168"/>
      <c r="AV2" s="168"/>
      <c r="AW2" s="168"/>
      <c r="AX2" s="168"/>
      <c r="AY2" s="168"/>
      <c r="AZ2" s="168"/>
      <c r="BA2" s="168"/>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70" t="s">
        <v>99</v>
      </c>
      <c r="BA3" s="170"/>
      <c r="BB3" s="170"/>
      <c r="BC3" s="170"/>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70" t="s">
        <v>94</v>
      </c>
      <c r="BA4" s="170"/>
      <c r="BB4" s="170"/>
      <c r="BC4" s="170"/>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61">
        <v>40</v>
      </c>
      <c r="AW5" s="162"/>
      <c r="AX5" s="61" t="s">
        <v>23</v>
      </c>
      <c r="AY5" s="60"/>
      <c r="AZ5" s="163">
        <v>160</v>
      </c>
      <c r="BA5" s="164"/>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49"/>
      <c r="AP6" s="149"/>
      <c r="AQ6" s="59" t="s">
        <v>125</v>
      </c>
      <c r="AR6" s="60"/>
      <c r="AS6" s="150"/>
      <c r="AT6" s="150"/>
      <c r="AU6" s="150"/>
      <c r="AV6" s="60"/>
      <c r="AW6" s="60"/>
      <c r="AX6" s="151"/>
      <c r="AY6" s="60"/>
      <c r="AZ6" s="161">
        <v>100</v>
      </c>
      <c r="BA6" s="162"/>
      <c r="BB6" s="152"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5">
        <f>DAY(EOMONTH(DATE(X2,AB2,1),0))</f>
        <v>30</v>
      </c>
      <c r="BA7" s="166"/>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184" t="s">
        <v>26</v>
      </c>
      <c r="C9" s="187" t="s">
        <v>126</v>
      </c>
      <c r="D9" s="188"/>
      <c r="E9" s="193" t="s">
        <v>127</v>
      </c>
      <c r="F9" s="188"/>
      <c r="G9" s="193" t="s">
        <v>128</v>
      </c>
      <c r="H9" s="187"/>
      <c r="I9" s="187"/>
      <c r="J9" s="187"/>
      <c r="K9" s="188"/>
      <c r="L9" s="193" t="s">
        <v>129</v>
      </c>
      <c r="M9" s="187"/>
      <c r="N9" s="187"/>
      <c r="O9" s="196"/>
      <c r="P9" s="199" t="s">
        <v>130</v>
      </c>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171" t="str">
        <f>IF(AZ3="４週","(10)1～4週目の勤務時間数合計","(10)1か月の勤務時間数合計")</f>
        <v>(10)1～4週目の勤務時間数合計</v>
      </c>
      <c r="AV9" s="172"/>
      <c r="AW9" s="171" t="s">
        <v>131</v>
      </c>
      <c r="AX9" s="172"/>
      <c r="AY9" s="179" t="s">
        <v>132</v>
      </c>
      <c r="AZ9" s="179"/>
      <c r="BA9" s="179"/>
      <c r="BB9" s="179"/>
      <c r="BC9" s="179"/>
      <c r="BD9" s="179"/>
    </row>
    <row r="10" spans="1:57" ht="20.25" customHeight="1" thickBot="1" x14ac:dyDescent="0.5">
      <c r="A10" s="71"/>
      <c r="B10" s="185"/>
      <c r="C10" s="189"/>
      <c r="D10" s="190"/>
      <c r="E10" s="194"/>
      <c r="F10" s="190"/>
      <c r="G10" s="194"/>
      <c r="H10" s="189"/>
      <c r="I10" s="189"/>
      <c r="J10" s="189"/>
      <c r="K10" s="190"/>
      <c r="L10" s="194"/>
      <c r="M10" s="189"/>
      <c r="N10" s="189"/>
      <c r="O10" s="197"/>
      <c r="P10" s="181" t="s">
        <v>10</v>
      </c>
      <c r="Q10" s="182"/>
      <c r="R10" s="182"/>
      <c r="S10" s="182"/>
      <c r="T10" s="182"/>
      <c r="U10" s="182"/>
      <c r="V10" s="183"/>
      <c r="W10" s="181" t="s">
        <v>11</v>
      </c>
      <c r="X10" s="182"/>
      <c r="Y10" s="182"/>
      <c r="Z10" s="182"/>
      <c r="AA10" s="182"/>
      <c r="AB10" s="182"/>
      <c r="AC10" s="183"/>
      <c r="AD10" s="181" t="s">
        <v>12</v>
      </c>
      <c r="AE10" s="182"/>
      <c r="AF10" s="182"/>
      <c r="AG10" s="182"/>
      <c r="AH10" s="182"/>
      <c r="AI10" s="182"/>
      <c r="AJ10" s="183"/>
      <c r="AK10" s="181" t="s">
        <v>13</v>
      </c>
      <c r="AL10" s="182"/>
      <c r="AM10" s="182"/>
      <c r="AN10" s="182"/>
      <c r="AO10" s="182"/>
      <c r="AP10" s="182"/>
      <c r="AQ10" s="183"/>
      <c r="AR10" s="181" t="s">
        <v>14</v>
      </c>
      <c r="AS10" s="182"/>
      <c r="AT10" s="183"/>
      <c r="AU10" s="173"/>
      <c r="AV10" s="174"/>
      <c r="AW10" s="173"/>
      <c r="AX10" s="174"/>
      <c r="AY10" s="179"/>
      <c r="AZ10" s="179"/>
      <c r="BA10" s="179"/>
      <c r="BB10" s="179"/>
      <c r="BC10" s="179"/>
      <c r="BD10" s="179"/>
    </row>
    <row r="11" spans="1:57" ht="20.25" customHeight="1" thickBot="1" x14ac:dyDescent="0.5">
      <c r="A11" s="71"/>
      <c r="B11" s="185"/>
      <c r="C11" s="189"/>
      <c r="D11" s="190"/>
      <c r="E11" s="194"/>
      <c r="F11" s="190"/>
      <c r="G11" s="194"/>
      <c r="H11" s="189"/>
      <c r="I11" s="189"/>
      <c r="J11" s="189"/>
      <c r="K11" s="190"/>
      <c r="L11" s="194"/>
      <c r="M11" s="189"/>
      <c r="N11" s="189"/>
      <c r="O11" s="197"/>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3"/>
      <c r="AV11" s="174"/>
      <c r="AW11" s="173"/>
      <c r="AX11" s="174"/>
      <c r="AY11" s="179"/>
      <c r="AZ11" s="179"/>
      <c r="BA11" s="179"/>
      <c r="BB11" s="179"/>
      <c r="BC11" s="179"/>
      <c r="BD11" s="179"/>
    </row>
    <row r="12" spans="1:57" ht="20.25" hidden="1" customHeight="1" thickBot="1" x14ac:dyDescent="0.5">
      <c r="A12" s="71"/>
      <c r="B12" s="185"/>
      <c r="C12" s="189"/>
      <c r="D12" s="190"/>
      <c r="E12" s="194"/>
      <c r="F12" s="190"/>
      <c r="G12" s="194"/>
      <c r="H12" s="189"/>
      <c r="I12" s="189"/>
      <c r="J12" s="189"/>
      <c r="K12" s="190"/>
      <c r="L12" s="194"/>
      <c r="M12" s="189"/>
      <c r="N12" s="189"/>
      <c r="O12" s="197"/>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5"/>
      <c r="AV12" s="176"/>
      <c r="AW12" s="175"/>
      <c r="AX12" s="176"/>
      <c r="AY12" s="180"/>
      <c r="AZ12" s="180"/>
      <c r="BA12" s="180"/>
      <c r="BB12" s="180"/>
      <c r="BC12" s="180"/>
      <c r="BD12" s="180"/>
    </row>
    <row r="13" spans="1:57" ht="20.25" customHeight="1" thickBot="1" x14ac:dyDescent="0.5">
      <c r="A13" s="71"/>
      <c r="B13" s="186"/>
      <c r="C13" s="191"/>
      <c r="D13" s="192"/>
      <c r="E13" s="195"/>
      <c r="F13" s="192"/>
      <c r="G13" s="195"/>
      <c r="H13" s="191"/>
      <c r="I13" s="191"/>
      <c r="J13" s="191"/>
      <c r="K13" s="192"/>
      <c r="L13" s="195"/>
      <c r="M13" s="191"/>
      <c r="N13" s="191"/>
      <c r="O13" s="198"/>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7"/>
      <c r="AV13" s="178"/>
      <c r="AW13" s="177"/>
      <c r="AX13" s="178"/>
      <c r="AY13" s="180"/>
      <c r="AZ13" s="180"/>
      <c r="BA13" s="180"/>
      <c r="BB13" s="180"/>
      <c r="BC13" s="180"/>
      <c r="BD13" s="180"/>
    </row>
    <row r="14" spans="1:57" ht="39.9" customHeight="1" x14ac:dyDescent="0.45">
      <c r="A14" s="71"/>
      <c r="B14" s="85">
        <v>1</v>
      </c>
      <c r="C14" s="221" t="s">
        <v>2</v>
      </c>
      <c r="D14" s="222"/>
      <c r="E14" s="223" t="s">
        <v>66</v>
      </c>
      <c r="F14" s="224"/>
      <c r="G14" s="225" t="s">
        <v>114</v>
      </c>
      <c r="H14" s="226"/>
      <c r="I14" s="226"/>
      <c r="J14" s="226"/>
      <c r="K14" s="227"/>
      <c r="L14" s="228" t="s">
        <v>68</v>
      </c>
      <c r="M14" s="229"/>
      <c r="N14" s="229"/>
      <c r="O14" s="230"/>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231">
        <f>IF($AZ$3="４週",SUM(P14:AQ14),IF($AZ$3="暦月",SUM(P14:AT14),""))</f>
        <v>160</v>
      </c>
      <c r="AV14" s="232"/>
      <c r="AW14" s="233">
        <f t="shared" ref="AW14:AW31" si="1">IF($AZ$3="４週",AU14/4,IF($AZ$3="暦月",AU14/($AZ$7/7),""))</f>
        <v>40</v>
      </c>
      <c r="AX14" s="234"/>
      <c r="AY14" s="201"/>
      <c r="AZ14" s="202"/>
      <c r="BA14" s="202"/>
      <c r="BB14" s="202"/>
      <c r="BC14" s="202"/>
      <c r="BD14" s="203"/>
    </row>
    <row r="15" spans="1:57" ht="39.9" customHeight="1" x14ac:dyDescent="0.45">
      <c r="A15" s="71"/>
      <c r="B15" s="86">
        <f t="shared" ref="B15:B31" si="2">B14+1</f>
        <v>2</v>
      </c>
      <c r="C15" s="204" t="s">
        <v>112</v>
      </c>
      <c r="D15" s="205"/>
      <c r="E15" s="206" t="s">
        <v>66</v>
      </c>
      <c r="F15" s="207"/>
      <c r="G15" s="208" t="s">
        <v>114</v>
      </c>
      <c r="H15" s="209"/>
      <c r="I15" s="209"/>
      <c r="J15" s="209"/>
      <c r="K15" s="210"/>
      <c r="L15" s="211" t="s">
        <v>100</v>
      </c>
      <c r="M15" s="212"/>
      <c r="N15" s="212"/>
      <c r="O15" s="213"/>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14">
        <f>IF($AZ$3="４週",SUM(P15:AQ15),IF($AZ$3="暦月",SUM(P15:AT15),""))</f>
        <v>160</v>
      </c>
      <c r="AV15" s="215"/>
      <c r="AW15" s="216">
        <f t="shared" si="1"/>
        <v>40</v>
      </c>
      <c r="AX15" s="217"/>
      <c r="AY15" s="218"/>
      <c r="AZ15" s="219"/>
      <c r="BA15" s="219"/>
      <c r="BB15" s="219"/>
      <c r="BC15" s="219"/>
      <c r="BD15" s="220"/>
    </row>
    <row r="16" spans="1:57" ht="39.9" customHeight="1" x14ac:dyDescent="0.45">
      <c r="A16" s="71"/>
      <c r="B16" s="86">
        <f t="shared" si="2"/>
        <v>3</v>
      </c>
      <c r="C16" s="204" t="s">
        <v>112</v>
      </c>
      <c r="D16" s="205"/>
      <c r="E16" s="206" t="s">
        <v>66</v>
      </c>
      <c r="F16" s="207"/>
      <c r="G16" s="208" t="s">
        <v>112</v>
      </c>
      <c r="H16" s="209"/>
      <c r="I16" s="209"/>
      <c r="J16" s="209"/>
      <c r="K16" s="210"/>
      <c r="L16" s="211" t="s">
        <v>78</v>
      </c>
      <c r="M16" s="212"/>
      <c r="N16" s="212"/>
      <c r="O16" s="213"/>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214">
        <f>IF($AZ$3="４週",SUM(P16:AQ16),IF($AZ$3="暦月",SUM(P16:AT16),""))</f>
        <v>160</v>
      </c>
      <c r="AV16" s="215"/>
      <c r="AW16" s="216">
        <f t="shared" si="1"/>
        <v>40</v>
      </c>
      <c r="AX16" s="217"/>
      <c r="AY16" s="218"/>
      <c r="AZ16" s="219"/>
      <c r="BA16" s="219"/>
      <c r="BB16" s="219"/>
      <c r="BC16" s="219"/>
      <c r="BD16" s="220"/>
    </row>
    <row r="17" spans="1:56" ht="39.9" customHeight="1" x14ac:dyDescent="0.45">
      <c r="A17" s="71"/>
      <c r="B17" s="86">
        <f t="shared" si="2"/>
        <v>4</v>
      </c>
      <c r="C17" s="204" t="s">
        <v>112</v>
      </c>
      <c r="D17" s="205"/>
      <c r="E17" s="206" t="s">
        <v>66</v>
      </c>
      <c r="F17" s="207"/>
      <c r="G17" s="208" t="s">
        <v>112</v>
      </c>
      <c r="H17" s="209"/>
      <c r="I17" s="209"/>
      <c r="J17" s="209"/>
      <c r="K17" s="210"/>
      <c r="L17" s="211" t="s">
        <v>80</v>
      </c>
      <c r="M17" s="212"/>
      <c r="N17" s="212"/>
      <c r="O17" s="213"/>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214">
        <f>IF($AZ$3="４週",SUM(P17:AQ17),IF($AZ$3="暦月",SUM(P17:AT17),""))</f>
        <v>160</v>
      </c>
      <c r="AV17" s="215"/>
      <c r="AW17" s="216">
        <f t="shared" si="1"/>
        <v>40</v>
      </c>
      <c r="AX17" s="217"/>
      <c r="AY17" s="218"/>
      <c r="AZ17" s="219"/>
      <c r="BA17" s="219"/>
      <c r="BB17" s="219"/>
      <c r="BC17" s="219"/>
      <c r="BD17" s="220"/>
    </row>
    <row r="18" spans="1:56" ht="39.9" customHeight="1" x14ac:dyDescent="0.45">
      <c r="A18" s="71"/>
      <c r="B18" s="86">
        <f t="shared" si="2"/>
        <v>5</v>
      </c>
      <c r="C18" s="204" t="s">
        <v>112</v>
      </c>
      <c r="D18" s="205"/>
      <c r="E18" s="206" t="s">
        <v>121</v>
      </c>
      <c r="F18" s="207"/>
      <c r="G18" s="208" t="s">
        <v>112</v>
      </c>
      <c r="H18" s="209"/>
      <c r="I18" s="209"/>
      <c r="J18" s="209"/>
      <c r="K18" s="210"/>
      <c r="L18" s="211" t="s">
        <v>79</v>
      </c>
      <c r="M18" s="212"/>
      <c r="N18" s="212"/>
      <c r="O18" s="213"/>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214">
        <f t="shared" ref="AU18:AU31" si="3">IF($AZ$3="４週",SUM(P18:AQ18),IF($AZ$3="暦月",SUM(P18:AT18),""))</f>
        <v>80</v>
      </c>
      <c r="AV18" s="215"/>
      <c r="AW18" s="216">
        <f t="shared" si="1"/>
        <v>20</v>
      </c>
      <c r="AX18" s="217"/>
      <c r="AY18" s="218"/>
      <c r="AZ18" s="219"/>
      <c r="BA18" s="219"/>
      <c r="BB18" s="219"/>
      <c r="BC18" s="219"/>
      <c r="BD18" s="220"/>
    </row>
    <row r="19" spans="1:56" ht="39.9" customHeight="1" x14ac:dyDescent="0.45">
      <c r="A19" s="71"/>
      <c r="B19" s="86">
        <f t="shared" si="2"/>
        <v>6</v>
      </c>
      <c r="C19" s="204"/>
      <c r="D19" s="205"/>
      <c r="E19" s="206"/>
      <c r="F19" s="207"/>
      <c r="G19" s="208"/>
      <c r="H19" s="209"/>
      <c r="I19" s="209"/>
      <c r="J19" s="209"/>
      <c r="K19" s="210"/>
      <c r="L19" s="211"/>
      <c r="M19" s="212"/>
      <c r="N19" s="212"/>
      <c r="O19" s="213"/>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14">
        <f t="shared" si="3"/>
        <v>0</v>
      </c>
      <c r="AV19" s="215"/>
      <c r="AW19" s="216">
        <f t="shared" si="1"/>
        <v>0</v>
      </c>
      <c r="AX19" s="217"/>
      <c r="AY19" s="218"/>
      <c r="AZ19" s="219"/>
      <c r="BA19" s="219"/>
      <c r="BB19" s="219"/>
      <c r="BC19" s="219"/>
      <c r="BD19" s="220"/>
    </row>
    <row r="20" spans="1:56" ht="39.9" customHeight="1" x14ac:dyDescent="0.45">
      <c r="A20" s="71"/>
      <c r="B20" s="86">
        <f t="shared" si="2"/>
        <v>7</v>
      </c>
      <c r="C20" s="204"/>
      <c r="D20" s="205"/>
      <c r="E20" s="206"/>
      <c r="F20" s="207"/>
      <c r="G20" s="208"/>
      <c r="H20" s="209"/>
      <c r="I20" s="209"/>
      <c r="J20" s="209"/>
      <c r="K20" s="210"/>
      <c r="L20" s="211"/>
      <c r="M20" s="212"/>
      <c r="N20" s="212"/>
      <c r="O20" s="213"/>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14">
        <f>IF($AZ$3="４週",SUM(P20:AQ20),IF($AZ$3="暦月",SUM(P20:AT20),""))</f>
        <v>0</v>
      </c>
      <c r="AV20" s="215"/>
      <c r="AW20" s="216">
        <f t="shared" si="1"/>
        <v>0</v>
      </c>
      <c r="AX20" s="217"/>
      <c r="AY20" s="218"/>
      <c r="AZ20" s="219"/>
      <c r="BA20" s="219"/>
      <c r="BB20" s="219"/>
      <c r="BC20" s="219"/>
      <c r="BD20" s="220"/>
    </row>
    <row r="21" spans="1:56" ht="39.9" customHeight="1" x14ac:dyDescent="0.45">
      <c r="A21" s="71"/>
      <c r="B21" s="86">
        <f t="shared" si="2"/>
        <v>8</v>
      </c>
      <c r="C21" s="204"/>
      <c r="D21" s="205"/>
      <c r="E21" s="206"/>
      <c r="F21" s="207"/>
      <c r="G21" s="208"/>
      <c r="H21" s="209"/>
      <c r="I21" s="209"/>
      <c r="J21" s="209"/>
      <c r="K21" s="210"/>
      <c r="L21" s="211"/>
      <c r="M21" s="212"/>
      <c r="N21" s="212"/>
      <c r="O21" s="213"/>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14">
        <f t="shared" si="3"/>
        <v>0</v>
      </c>
      <c r="AV21" s="215"/>
      <c r="AW21" s="216">
        <f t="shared" si="1"/>
        <v>0</v>
      </c>
      <c r="AX21" s="217"/>
      <c r="AY21" s="218"/>
      <c r="AZ21" s="219"/>
      <c r="BA21" s="219"/>
      <c r="BB21" s="219"/>
      <c r="BC21" s="219"/>
      <c r="BD21" s="220"/>
    </row>
    <row r="22" spans="1:56" ht="39.9" customHeight="1" x14ac:dyDescent="0.45">
      <c r="A22" s="71"/>
      <c r="B22" s="86">
        <f t="shared" si="2"/>
        <v>9</v>
      </c>
      <c r="C22" s="204"/>
      <c r="D22" s="205"/>
      <c r="E22" s="206"/>
      <c r="F22" s="207"/>
      <c r="G22" s="208"/>
      <c r="H22" s="209"/>
      <c r="I22" s="209"/>
      <c r="J22" s="209"/>
      <c r="K22" s="210"/>
      <c r="L22" s="211"/>
      <c r="M22" s="212"/>
      <c r="N22" s="212"/>
      <c r="O22" s="213"/>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14">
        <f t="shared" si="3"/>
        <v>0</v>
      </c>
      <c r="AV22" s="215"/>
      <c r="AW22" s="216">
        <f t="shared" si="1"/>
        <v>0</v>
      </c>
      <c r="AX22" s="217"/>
      <c r="AY22" s="218"/>
      <c r="AZ22" s="219"/>
      <c r="BA22" s="219"/>
      <c r="BB22" s="219"/>
      <c r="BC22" s="219"/>
      <c r="BD22" s="220"/>
    </row>
    <row r="23" spans="1:56" ht="39.9" customHeight="1" x14ac:dyDescent="0.45">
      <c r="A23" s="71"/>
      <c r="B23" s="86">
        <f t="shared" si="2"/>
        <v>10</v>
      </c>
      <c r="C23" s="204"/>
      <c r="D23" s="205"/>
      <c r="E23" s="206"/>
      <c r="F23" s="207"/>
      <c r="G23" s="208"/>
      <c r="H23" s="209"/>
      <c r="I23" s="209"/>
      <c r="J23" s="209"/>
      <c r="K23" s="210"/>
      <c r="L23" s="211"/>
      <c r="M23" s="212"/>
      <c r="N23" s="212"/>
      <c r="O23" s="213"/>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14">
        <f t="shared" si="3"/>
        <v>0</v>
      </c>
      <c r="AV23" s="215"/>
      <c r="AW23" s="216">
        <f t="shared" si="1"/>
        <v>0</v>
      </c>
      <c r="AX23" s="217"/>
      <c r="AY23" s="218"/>
      <c r="AZ23" s="219"/>
      <c r="BA23" s="219"/>
      <c r="BB23" s="219"/>
      <c r="BC23" s="219"/>
      <c r="BD23" s="220"/>
    </row>
    <row r="24" spans="1:56" ht="39.9" customHeight="1" x14ac:dyDescent="0.45">
      <c r="A24" s="71"/>
      <c r="B24" s="86">
        <f t="shared" si="2"/>
        <v>11</v>
      </c>
      <c r="C24" s="204"/>
      <c r="D24" s="205"/>
      <c r="E24" s="206"/>
      <c r="F24" s="207"/>
      <c r="G24" s="208"/>
      <c r="H24" s="209"/>
      <c r="I24" s="209"/>
      <c r="J24" s="209"/>
      <c r="K24" s="210"/>
      <c r="L24" s="211"/>
      <c r="M24" s="212"/>
      <c r="N24" s="212"/>
      <c r="O24" s="213"/>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14">
        <f t="shared" si="3"/>
        <v>0</v>
      </c>
      <c r="AV24" s="215"/>
      <c r="AW24" s="216">
        <f t="shared" si="1"/>
        <v>0</v>
      </c>
      <c r="AX24" s="217"/>
      <c r="AY24" s="218"/>
      <c r="AZ24" s="219"/>
      <c r="BA24" s="219"/>
      <c r="BB24" s="219"/>
      <c r="BC24" s="219"/>
      <c r="BD24" s="220"/>
    </row>
    <row r="25" spans="1:56" ht="39.9" customHeight="1" x14ac:dyDescent="0.45">
      <c r="A25" s="71"/>
      <c r="B25" s="86">
        <f t="shared" si="2"/>
        <v>12</v>
      </c>
      <c r="C25" s="204"/>
      <c r="D25" s="205"/>
      <c r="E25" s="206"/>
      <c r="F25" s="207"/>
      <c r="G25" s="208"/>
      <c r="H25" s="209"/>
      <c r="I25" s="209"/>
      <c r="J25" s="209"/>
      <c r="K25" s="210"/>
      <c r="L25" s="211"/>
      <c r="M25" s="212"/>
      <c r="N25" s="212"/>
      <c r="O25" s="213"/>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14">
        <f t="shared" si="3"/>
        <v>0</v>
      </c>
      <c r="AV25" s="215"/>
      <c r="AW25" s="216">
        <f t="shared" si="1"/>
        <v>0</v>
      </c>
      <c r="AX25" s="217"/>
      <c r="AY25" s="218"/>
      <c r="AZ25" s="219"/>
      <c r="BA25" s="219"/>
      <c r="BB25" s="219"/>
      <c r="BC25" s="219"/>
      <c r="BD25" s="220"/>
    </row>
    <row r="26" spans="1:56" ht="39.9" customHeight="1" x14ac:dyDescent="0.45">
      <c r="A26" s="71"/>
      <c r="B26" s="86">
        <f t="shared" si="2"/>
        <v>13</v>
      </c>
      <c r="C26" s="204"/>
      <c r="D26" s="205"/>
      <c r="E26" s="206"/>
      <c r="F26" s="207"/>
      <c r="G26" s="208"/>
      <c r="H26" s="209"/>
      <c r="I26" s="209"/>
      <c r="J26" s="209"/>
      <c r="K26" s="210"/>
      <c r="L26" s="211"/>
      <c r="M26" s="212"/>
      <c r="N26" s="212"/>
      <c r="O26" s="213"/>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14">
        <f t="shared" si="3"/>
        <v>0</v>
      </c>
      <c r="AV26" s="215"/>
      <c r="AW26" s="216">
        <f t="shared" si="1"/>
        <v>0</v>
      </c>
      <c r="AX26" s="217"/>
      <c r="AY26" s="218"/>
      <c r="AZ26" s="219"/>
      <c r="BA26" s="219"/>
      <c r="BB26" s="219"/>
      <c r="BC26" s="219"/>
      <c r="BD26" s="220"/>
    </row>
    <row r="27" spans="1:56" ht="39.9" customHeight="1" x14ac:dyDescent="0.45">
      <c r="A27" s="71"/>
      <c r="B27" s="86">
        <f t="shared" si="2"/>
        <v>14</v>
      </c>
      <c r="C27" s="204"/>
      <c r="D27" s="205"/>
      <c r="E27" s="206"/>
      <c r="F27" s="207"/>
      <c r="G27" s="208"/>
      <c r="H27" s="209"/>
      <c r="I27" s="209"/>
      <c r="J27" s="209"/>
      <c r="K27" s="210"/>
      <c r="L27" s="211"/>
      <c r="M27" s="212"/>
      <c r="N27" s="212"/>
      <c r="O27" s="213"/>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14">
        <f t="shared" si="3"/>
        <v>0</v>
      </c>
      <c r="AV27" s="215"/>
      <c r="AW27" s="216">
        <f t="shared" si="1"/>
        <v>0</v>
      </c>
      <c r="AX27" s="217"/>
      <c r="AY27" s="218"/>
      <c r="AZ27" s="219"/>
      <c r="BA27" s="219"/>
      <c r="BB27" s="219"/>
      <c r="BC27" s="219"/>
      <c r="BD27" s="220"/>
    </row>
    <row r="28" spans="1:56" ht="39.9" customHeight="1" x14ac:dyDescent="0.45">
      <c r="A28" s="71"/>
      <c r="B28" s="86">
        <f t="shared" si="2"/>
        <v>15</v>
      </c>
      <c r="C28" s="204"/>
      <c r="D28" s="205"/>
      <c r="E28" s="206"/>
      <c r="F28" s="207"/>
      <c r="G28" s="208"/>
      <c r="H28" s="209"/>
      <c r="I28" s="209"/>
      <c r="J28" s="209"/>
      <c r="K28" s="210"/>
      <c r="L28" s="211"/>
      <c r="M28" s="212"/>
      <c r="N28" s="212"/>
      <c r="O28" s="213"/>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14">
        <f t="shared" si="3"/>
        <v>0</v>
      </c>
      <c r="AV28" s="215"/>
      <c r="AW28" s="216">
        <f t="shared" si="1"/>
        <v>0</v>
      </c>
      <c r="AX28" s="217"/>
      <c r="AY28" s="218"/>
      <c r="AZ28" s="219"/>
      <c r="BA28" s="219"/>
      <c r="BB28" s="219"/>
      <c r="BC28" s="219"/>
      <c r="BD28" s="220"/>
    </row>
    <row r="29" spans="1:56" ht="39.9" customHeight="1" x14ac:dyDescent="0.45">
      <c r="A29" s="71"/>
      <c r="B29" s="86">
        <f t="shared" si="2"/>
        <v>16</v>
      </c>
      <c r="C29" s="204"/>
      <c r="D29" s="205"/>
      <c r="E29" s="206"/>
      <c r="F29" s="207"/>
      <c r="G29" s="208"/>
      <c r="H29" s="209"/>
      <c r="I29" s="209"/>
      <c r="J29" s="209"/>
      <c r="K29" s="210"/>
      <c r="L29" s="211"/>
      <c r="M29" s="212"/>
      <c r="N29" s="212"/>
      <c r="O29" s="213"/>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14">
        <f t="shared" si="3"/>
        <v>0</v>
      </c>
      <c r="AV29" s="215"/>
      <c r="AW29" s="216">
        <f t="shared" si="1"/>
        <v>0</v>
      </c>
      <c r="AX29" s="217"/>
      <c r="AY29" s="218"/>
      <c r="AZ29" s="219"/>
      <c r="BA29" s="219"/>
      <c r="BB29" s="219"/>
      <c r="BC29" s="219"/>
      <c r="BD29" s="220"/>
    </row>
    <row r="30" spans="1:56" ht="39.9" customHeight="1" x14ac:dyDescent="0.45">
      <c r="A30" s="71"/>
      <c r="B30" s="86">
        <f t="shared" si="2"/>
        <v>17</v>
      </c>
      <c r="C30" s="204"/>
      <c r="D30" s="205"/>
      <c r="E30" s="206"/>
      <c r="F30" s="207"/>
      <c r="G30" s="208"/>
      <c r="H30" s="209"/>
      <c r="I30" s="209"/>
      <c r="J30" s="209"/>
      <c r="K30" s="210"/>
      <c r="L30" s="211"/>
      <c r="M30" s="212"/>
      <c r="N30" s="212"/>
      <c r="O30" s="213"/>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14">
        <f t="shared" si="3"/>
        <v>0</v>
      </c>
      <c r="AV30" s="215"/>
      <c r="AW30" s="216">
        <f t="shared" si="1"/>
        <v>0</v>
      </c>
      <c r="AX30" s="217"/>
      <c r="AY30" s="218"/>
      <c r="AZ30" s="219"/>
      <c r="BA30" s="219"/>
      <c r="BB30" s="219"/>
      <c r="BC30" s="219"/>
      <c r="BD30" s="220"/>
    </row>
    <row r="31" spans="1:56" ht="39.9" customHeight="1" thickBot="1" x14ac:dyDescent="0.5">
      <c r="A31" s="71"/>
      <c r="B31" s="87">
        <f t="shared" si="2"/>
        <v>18</v>
      </c>
      <c r="C31" s="235"/>
      <c r="D31" s="236"/>
      <c r="E31" s="237"/>
      <c r="F31" s="238"/>
      <c r="G31" s="239"/>
      <c r="H31" s="240"/>
      <c r="I31" s="240"/>
      <c r="J31" s="240"/>
      <c r="K31" s="241"/>
      <c r="L31" s="242"/>
      <c r="M31" s="243"/>
      <c r="N31" s="243"/>
      <c r="O31" s="244"/>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245">
        <f t="shared" si="3"/>
        <v>0</v>
      </c>
      <c r="AV31" s="246"/>
      <c r="AW31" s="247">
        <f t="shared" si="1"/>
        <v>0</v>
      </c>
      <c r="AX31" s="248"/>
      <c r="AY31" s="249"/>
      <c r="AZ31" s="250"/>
      <c r="BA31" s="250"/>
      <c r="BB31" s="250"/>
      <c r="BC31" s="250"/>
      <c r="BD31" s="251"/>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row>
    <row r="33" spans="1:56" ht="20.25" customHeight="1" x14ac:dyDescent="0.45">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7"/>
      <c r="C34" s="252" t="s">
        <v>35</v>
      </c>
      <c r="D34" s="252"/>
      <c r="E34" s="252" t="s">
        <v>36</v>
      </c>
      <c r="F34" s="252"/>
      <c r="G34" s="252"/>
      <c r="H34" s="252"/>
      <c r="I34" s="97"/>
      <c r="J34" s="254" t="s">
        <v>39</v>
      </c>
      <c r="K34" s="254"/>
      <c r="L34" s="254"/>
      <c r="M34" s="254"/>
      <c r="N34" s="67"/>
      <c r="O34" s="67"/>
      <c r="P34" s="96" t="s">
        <v>47</v>
      </c>
      <c r="Q34" s="96"/>
      <c r="R34" s="97"/>
      <c r="S34" s="97"/>
      <c r="T34" s="255" t="s">
        <v>7</v>
      </c>
      <c r="U34" s="256"/>
      <c r="V34" s="255" t="s">
        <v>8</v>
      </c>
      <c r="W34" s="257"/>
      <c r="X34" s="257"/>
      <c r="Y34" s="256"/>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7"/>
      <c r="C35" s="253"/>
      <c r="D35" s="253"/>
      <c r="E35" s="253" t="s">
        <v>37</v>
      </c>
      <c r="F35" s="253"/>
      <c r="G35" s="253" t="s">
        <v>38</v>
      </c>
      <c r="H35" s="253"/>
      <c r="I35" s="97"/>
      <c r="J35" s="253" t="s">
        <v>37</v>
      </c>
      <c r="K35" s="253"/>
      <c r="L35" s="253" t="s">
        <v>38</v>
      </c>
      <c r="M35" s="253"/>
      <c r="N35" s="67"/>
      <c r="O35" s="67"/>
      <c r="P35" s="96" t="s">
        <v>44</v>
      </c>
      <c r="Q35" s="96"/>
      <c r="R35" s="97"/>
      <c r="S35" s="97"/>
      <c r="T35" s="255" t="s">
        <v>3</v>
      </c>
      <c r="U35" s="256"/>
      <c r="V35" s="255" t="s">
        <v>50</v>
      </c>
      <c r="W35" s="257"/>
      <c r="X35" s="257"/>
      <c r="Y35" s="256"/>
      <c r="Z35" s="102"/>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7"/>
      <c r="C36" s="255" t="s">
        <v>3</v>
      </c>
      <c r="D36" s="256"/>
      <c r="E36" s="258">
        <f>SUMIFS($AU$14:$AV$31,$C$14:$D$31,"介護支援専門員",$E$14:$F$31,"A")</f>
        <v>480</v>
      </c>
      <c r="F36" s="259"/>
      <c r="G36" s="260">
        <f>SUMIFS($AW$14:$AX$31,$C$14:$D$31,"介護支援専門員",$E$14:$F$31,"A")</f>
        <v>120</v>
      </c>
      <c r="H36" s="261"/>
      <c r="I36" s="110"/>
      <c r="J36" s="262">
        <v>0</v>
      </c>
      <c r="K36" s="263"/>
      <c r="L36" s="262">
        <v>0</v>
      </c>
      <c r="M36" s="263"/>
      <c r="N36" s="109"/>
      <c r="O36" s="109"/>
      <c r="P36" s="262">
        <v>3</v>
      </c>
      <c r="Q36" s="263"/>
      <c r="R36" s="97"/>
      <c r="S36" s="97"/>
      <c r="T36" s="255" t="s">
        <v>4</v>
      </c>
      <c r="U36" s="256"/>
      <c r="V36" s="255" t="s">
        <v>51</v>
      </c>
      <c r="W36" s="257"/>
      <c r="X36" s="257"/>
      <c r="Y36" s="256"/>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7"/>
      <c r="C37" s="255" t="s">
        <v>4</v>
      </c>
      <c r="D37" s="256"/>
      <c r="E37" s="258">
        <f>SUMIFS($AU$14:$AV$31,$C$14:$D$31,"介護支援専門員",$E$14:$F$31,"B")</f>
        <v>0</v>
      </c>
      <c r="F37" s="259"/>
      <c r="G37" s="260">
        <f>SUMIFS($AW$14:$AX$31,$C$14:$D$31,"介護支援専門員",$E$14:$F$31,"B")</f>
        <v>0</v>
      </c>
      <c r="H37" s="261"/>
      <c r="I37" s="110"/>
      <c r="J37" s="262">
        <v>0</v>
      </c>
      <c r="K37" s="263"/>
      <c r="L37" s="262">
        <v>0</v>
      </c>
      <c r="M37" s="263"/>
      <c r="N37" s="109"/>
      <c r="O37" s="109"/>
      <c r="P37" s="262">
        <v>0</v>
      </c>
      <c r="Q37" s="263"/>
      <c r="R37" s="97"/>
      <c r="S37" s="97"/>
      <c r="T37" s="255" t="s">
        <v>5</v>
      </c>
      <c r="U37" s="256"/>
      <c r="V37" s="255" t="s">
        <v>52</v>
      </c>
      <c r="W37" s="257"/>
      <c r="X37" s="257"/>
      <c r="Y37" s="256"/>
      <c r="Z37" s="10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7"/>
      <c r="C38" s="255" t="s">
        <v>5</v>
      </c>
      <c r="D38" s="256"/>
      <c r="E38" s="258">
        <f>SUMIFS($AU$14:$AV$31,$C$14:$D$31,"介護支援専門員",$E$14:$F$31,"C")</f>
        <v>80</v>
      </c>
      <c r="F38" s="259"/>
      <c r="G38" s="260">
        <f>SUMIFS($AW$14:$AX$31,$C$14:$D$31,"介護支援専門員",$E$14:$F$31,"C")</f>
        <v>20</v>
      </c>
      <c r="H38" s="261"/>
      <c r="I38" s="110"/>
      <c r="J38" s="262">
        <v>80</v>
      </c>
      <c r="K38" s="263"/>
      <c r="L38" s="264">
        <v>20</v>
      </c>
      <c r="M38" s="265"/>
      <c r="N38" s="109"/>
      <c r="O38" s="109"/>
      <c r="P38" s="258" t="s">
        <v>30</v>
      </c>
      <c r="Q38" s="259"/>
      <c r="R38" s="97"/>
      <c r="S38" s="97"/>
      <c r="T38" s="255" t="s">
        <v>6</v>
      </c>
      <c r="U38" s="256"/>
      <c r="V38" s="255" t="s">
        <v>69</v>
      </c>
      <c r="W38" s="257"/>
      <c r="X38" s="257"/>
      <c r="Y38" s="256"/>
      <c r="Z38" s="10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7"/>
      <c r="C39" s="255" t="s">
        <v>6</v>
      </c>
      <c r="D39" s="256"/>
      <c r="E39" s="258">
        <f>SUMIFS($AU$14:$AV$31,$C$14:$D$31,"介護支援専門員",$E$14:$F$31,"D")</f>
        <v>0</v>
      </c>
      <c r="F39" s="259"/>
      <c r="G39" s="260">
        <f>SUMIFS($AW$14:$AX$31,$C$14:$D$31,"介護支援専門員",$E$14:$F$31,"D")</f>
        <v>0</v>
      </c>
      <c r="H39" s="261"/>
      <c r="I39" s="110"/>
      <c r="J39" s="262">
        <v>0</v>
      </c>
      <c r="K39" s="263"/>
      <c r="L39" s="264">
        <v>0</v>
      </c>
      <c r="M39" s="265"/>
      <c r="N39" s="109"/>
      <c r="O39" s="109"/>
      <c r="P39" s="258" t="s">
        <v>30</v>
      </c>
      <c r="Q39" s="259"/>
      <c r="R39" s="97"/>
      <c r="S39" s="97"/>
      <c r="T39" s="97"/>
      <c r="U39" s="266"/>
      <c r="V39" s="266"/>
      <c r="W39" s="267"/>
      <c r="X39" s="267"/>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7"/>
      <c r="C40" s="255" t="s">
        <v>27</v>
      </c>
      <c r="D40" s="256"/>
      <c r="E40" s="258">
        <f>SUM(E36:F39)</f>
        <v>560</v>
      </c>
      <c r="F40" s="259"/>
      <c r="G40" s="260">
        <f>SUM(G36:H39)</f>
        <v>140</v>
      </c>
      <c r="H40" s="261"/>
      <c r="I40" s="110"/>
      <c r="J40" s="258">
        <f>SUM(J36:K39)</f>
        <v>80</v>
      </c>
      <c r="K40" s="259"/>
      <c r="L40" s="258">
        <f>SUM(L36:M39)</f>
        <v>20</v>
      </c>
      <c r="M40" s="259"/>
      <c r="N40" s="109"/>
      <c r="O40" s="109"/>
      <c r="P40" s="258">
        <f>SUM(P36:Q37)</f>
        <v>3</v>
      </c>
      <c r="Q40" s="259"/>
      <c r="R40" s="97"/>
      <c r="S40" s="97"/>
      <c r="T40" s="97"/>
      <c r="U40" s="266"/>
      <c r="V40" s="266"/>
      <c r="W40" s="267"/>
      <c r="X40" s="267"/>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7"/>
      <c r="C42" s="98" t="s">
        <v>45</v>
      </c>
      <c r="D42" s="97"/>
      <c r="E42" s="97"/>
      <c r="F42" s="97"/>
      <c r="G42" s="97"/>
      <c r="H42" s="97"/>
      <c r="I42" s="105" t="s">
        <v>89</v>
      </c>
      <c r="J42" s="275" t="s">
        <v>90</v>
      </c>
      <c r="K42" s="276"/>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253" t="s">
        <v>42</v>
      </c>
      <c r="N44" s="253"/>
      <c r="O44" s="253"/>
      <c r="P44" s="253"/>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7"/>
      <c r="C45" s="277">
        <f>IF($J$42="週",L40,J40)</f>
        <v>20</v>
      </c>
      <c r="D45" s="278"/>
      <c r="E45" s="278"/>
      <c r="F45" s="279"/>
      <c r="G45" s="99" t="s">
        <v>28</v>
      </c>
      <c r="H45" s="255">
        <f>IF($J$42="週",$AV$5,$AZ$5)</f>
        <v>40</v>
      </c>
      <c r="I45" s="257"/>
      <c r="J45" s="257"/>
      <c r="K45" s="256"/>
      <c r="L45" s="99" t="s">
        <v>29</v>
      </c>
      <c r="M45" s="269">
        <f>ROUNDDOWN(C45/H45,1)</f>
        <v>0.5</v>
      </c>
      <c r="N45" s="270"/>
      <c r="O45" s="270"/>
      <c r="P45" s="271"/>
      <c r="Q45" s="97"/>
      <c r="R45" s="97"/>
      <c r="S45" s="97"/>
      <c r="T45" s="97"/>
      <c r="U45" s="268"/>
      <c r="V45" s="268"/>
      <c r="W45" s="268"/>
      <c r="X45" s="268"/>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7"/>
      <c r="C48" s="97" t="s">
        <v>47</v>
      </c>
      <c r="D48" s="97"/>
      <c r="E48" s="97"/>
      <c r="F48" s="97"/>
      <c r="G48" s="97"/>
      <c r="H48" s="97"/>
      <c r="I48" s="97"/>
      <c r="J48" s="97"/>
      <c r="K48" s="97"/>
      <c r="L48" s="98"/>
      <c r="M48" s="99"/>
      <c r="N48" s="99"/>
      <c r="O48" s="99"/>
      <c r="P48" s="9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7"/>
      <c r="C49" s="67" t="s">
        <v>43</v>
      </c>
      <c r="D49" s="67"/>
      <c r="E49" s="67"/>
      <c r="F49" s="67"/>
      <c r="G49" s="67"/>
      <c r="H49" s="97" t="s">
        <v>46</v>
      </c>
      <c r="I49" s="67"/>
      <c r="J49" s="67"/>
      <c r="K49" s="67"/>
      <c r="L49" s="67"/>
      <c r="M49" s="253" t="s">
        <v>27</v>
      </c>
      <c r="N49" s="253"/>
      <c r="O49" s="253"/>
      <c r="P49" s="253"/>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7"/>
      <c r="C50" s="255">
        <f>P40</f>
        <v>3</v>
      </c>
      <c r="D50" s="257"/>
      <c r="E50" s="257"/>
      <c r="F50" s="256"/>
      <c r="G50" s="99" t="s">
        <v>81</v>
      </c>
      <c r="H50" s="269">
        <f>M45</f>
        <v>0.5</v>
      </c>
      <c r="I50" s="270"/>
      <c r="J50" s="270"/>
      <c r="K50" s="271"/>
      <c r="L50" s="99" t="s">
        <v>29</v>
      </c>
      <c r="M50" s="272">
        <f>ROUNDDOWN(C50+H50,1)</f>
        <v>3.5</v>
      </c>
      <c r="N50" s="273"/>
      <c r="O50" s="273"/>
      <c r="P50" s="274"/>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6" priority="4">
      <formula>INDIRECT(ADDRESS(ROW(),COLUMN()))=TRUNC(INDIRECT(ADDRESS(ROW(),COLUMN())))</formula>
    </cfRule>
  </conditionalFormatting>
  <conditionalFormatting sqref="E36:Q40">
    <cfRule type="expression" dxfId="5" priority="2">
      <formula>INDIRECT(ADDRESS(ROW(),COLUMN()))=TRUNC(INDIRECT(ADDRESS(ROW(),COLUMN())))</formula>
    </cfRule>
  </conditionalFormatting>
  <conditionalFormatting sqref="C45:F45">
    <cfRule type="expression" dxfId="4"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tabSelected="1" view="pageBreakPreview" zoomScale="75" zoomScaleNormal="55" zoomScaleSheetLayoutView="75" workbookViewId="0">
      <selection activeCell="Q6" sqref="Q6"/>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7" t="s">
        <v>110</v>
      </c>
      <c r="AN1" s="167"/>
      <c r="AO1" s="167"/>
      <c r="AP1" s="167"/>
      <c r="AQ1" s="167"/>
      <c r="AR1" s="167"/>
      <c r="AS1" s="167"/>
      <c r="AT1" s="167"/>
      <c r="AU1" s="167"/>
      <c r="AV1" s="167"/>
      <c r="AW1" s="167"/>
      <c r="AX1" s="167"/>
      <c r="AY1" s="167"/>
      <c r="AZ1" s="167"/>
      <c r="BA1" s="167"/>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8">
        <v>5</v>
      </c>
      <c r="V2" s="168"/>
      <c r="W2" s="39" t="s">
        <v>16</v>
      </c>
      <c r="X2" s="169">
        <f>IF(U2=0,"",YEAR(DATE(2018+U2,1,1)))</f>
        <v>2023</v>
      </c>
      <c r="Y2" s="169"/>
      <c r="Z2" s="41" t="s">
        <v>20</v>
      </c>
      <c r="AA2" s="41" t="s">
        <v>21</v>
      </c>
      <c r="AB2" s="168">
        <v>10</v>
      </c>
      <c r="AC2" s="168"/>
      <c r="AD2" s="41" t="s">
        <v>22</v>
      </c>
      <c r="AE2" s="41"/>
      <c r="AF2" s="41"/>
      <c r="AG2" s="41"/>
      <c r="AH2" s="41"/>
      <c r="AI2" s="41"/>
      <c r="AJ2" s="40"/>
      <c r="AK2" s="39" t="s">
        <v>17</v>
      </c>
      <c r="AL2" s="39" t="s">
        <v>16</v>
      </c>
      <c r="AM2" s="168"/>
      <c r="AN2" s="168"/>
      <c r="AO2" s="168"/>
      <c r="AP2" s="168"/>
      <c r="AQ2" s="168"/>
      <c r="AR2" s="168"/>
      <c r="AS2" s="168"/>
      <c r="AT2" s="168"/>
      <c r="AU2" s="168"/>
      <c r="AV2" s="168"/>
      <c r="AW2" s="168"/>
      <c r="AX2" s="168"/>
      <c r="AY2" s="168"/>
      <c r="AZ2" s="168"/>
      <c r="BA2" s="168"/>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70" t="s">
        <v>148</v>
      </c>
      <c r="BA3" s="170"/>
      <c r="BB3" s="170"/>
      <c r="BC3" s="170"/>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70" t="s">
        <v>149</v>
      </c>
      <c r="BA4" s="170"/>
      <c r="BB4" s="170"/>
      <c r="BC4" s="170"/>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61">
        <v>40</v>
      </c>
      <c r="AW5" s="162"/>
      <c r="AX5" s="61" t="s">
        <v>23</v>
      </c>
      <c r="AY5" s="60"/>
      <c r="AZ5" s="161">
        <v>160</v>
      </c>
      <c r="BA5" s="162"/>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0"/>
      <c r="AT6" s="150"/>
      <c r="AU6" s="150"/>
      <c r="AV6" s="60"/>
      <c r="AW6" s="60"/>
      <c r="AX6" s="151"/>
      <c r="AY6" s="60"/>
      <c r="AZ6" s="161">
        <v>100</v>
      </c>
      <c r="BA6" s="162"/>
      <c r="BB6" s="152"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5">
        <f>DAY(EOMONTH(DATE(X2,AB2,1),0))</f>
        <v>31</v>
      </c>
      <c r="BA7" s="166"/>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4" t="s">
        <v>26</v>
      </c>
      <c r="C9" s="187" t="s">
        <v>126</v>
      </c>
      <c r="D9" s="188"/>
      <c r="E9" s="193" t="s">
        <v>127</v>
      </c>
      <c r="F9" s="188"/>
      <c r="G9" s="193" t="s">
        <v>128</v>
      </c>
      <c r="H9" s="187"/>
      <c r="I9" s="187"/>
      <c r="J9" s="187"/>
      <c r="K9" s="188"/>
      <c r="L9" s="193" t="s">
        <v>129</v>
      </c>
      <c r="M9" s="187"/>
      <c r="N9" s="187"/>
      <c r="O9" s="196"/>
      <c r="P9" s="199" t="s">
        <v>130</v>
      </c>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171" t="str">
        <f>IF(AZ3="４週","(10)1～4週目の勤務時間数合計","(10)1か月の勤務時間数合計")</f>
        <v>(10)1か月の勤務時間数合計</v>
      </c>
      <c r="AV9" s="172"/>
      <c r="AW9" s="171" t="s">
        <v>131</v>
      </c>
      <c r="AX9" s="172"/>
      <c r="AY9" s="179" t="s">
        <v>132</v>
      </c>
      <c r="AZ9" s="179"/>
      <c r="BA9" s="179"/>
      <c r="BB9" s="179"/>
      <c r="BC9" s="179"/>
      <c r="BD9" s="179"/>
    </row>
    <row r="10" spans="1:57" ht="20.25" customHeight="1" thickBot="1" x14ac:dyDescent="0.5">
      <c r="A10" s="71"/>
      <c r="B10" s="185"/>
      <c r="C10" s="189"/>
      <c r="D10" s="190"/>
      <c r="E10" s="194"/>
      <c r="F10" s="190"/>
      <c r="G10" s="194"/>
      <c r="H10" s="189"/>
      <c r="I10" s="189"/>
      <c r="J10" s="189"/>
      <c r="K10" s="190"/>
      <c r="L10" s="194"/>
      <c r="M10" s="189"/>
      <c r="N10" s="189"/>
      <c r="O10" s="197"/>
      <c r="P10" s="181" t="s">
        <v>10</v>
      </c>
      <c r="Q10" s="182"/>
      <c r="R10" s="182"/>
      <c r="S10" s="182"/>
      <c r="T10" s="182"/>
      <c r="U10" s="182"/>
      <c r="V10" s="183"/>
      <c r="W10" s="181" t="s">
        <v>11</v>
      </c>
      <c r="X10" s="182"/>
      <c r="Y10" s="182"/>
      <c r="Z10" s="182"/>
      <c r="AA10" s="182"/>
      <c r="AB10" s="182"/>
      <c r="AC10" s="183"/>
      <c r="AD10" s="181" t="s">
        <v>12</v>
      </c>
      <c r="AE10" s="182"/>
      <c r="AF10" s="182"/>
      <c r="AG10" s="182"/>
      <c r="AH10" s="182"/>
      <c r="AI10" s="182"/>
      <c r="AJ10" s="183"/>
      <c r="AK10" s="181" t="s">
        <v>13</v>
      </c>
      <c r="AL10" s="182"/>
      <c r="AM10" s="182"/>
      <c r="AN10" s="182"/>
      <c r="AO10" s="182"/>
      <c r="AP10" s="182"/>
      <c r="AQ10" s="183"/>
      <c r="AR10" s="181" t="s">
        <v>14</v>
      </c>
      <c r="AS10" s="182"/>
      <c r="AT10" s="183"/>
      <c r="AU10" s="173"/>
      <c r="AV10" s="174"/>
      <c r="AW10" s="173"/>
      <c r="AX10" s="174"/>
      <c r="AY10" s="179"/>
      <c r="AZ10" s="179"/>
      <c r="BA10" s="179"/>
      <c r="BB10" s="179"/>
      <c r="BC10" s="179"/>
      <c r="BD10" s="179"/>
    </row>
    <row r="11" spans="1:57" ht="20.25" customHeight="1" thickBot="1" x14ac:dyDescent="0.5">
      <c r="A11" s="71"/>
      <c r="B11" s="185"/>
      <c r="C11" s="189"/>
      <c r="D11" s="190"/>
      <c r="E11" s="194"/>
      <c r="F11" s="190"/>
      <c r="G11" s="194"/>
      <c r="H11" s="189"/>
      <c r="I11" s="189"/>
      <c r="J11" s="189"/>
      <c r="K11" s="190"/>
      <c r="L11" s="194"/>
      <c r="M11" s="189"/>
      <c r="N11" s="189"/>
      <c r="O11" s="197"/>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f>IF(AZ3="暦月",IF(DAY(DATE($X$2,$AB$2,29))=29,29,""),"")</f>
        <v>29</v>
      </c>
      <c r="AS11" s="89">
        <f>IF(AZ3="暦月",IF(DAY(DATE($X$2,$AB$2,30))=30,30,""),"")</f>
        <v>30</v>
      </c>
      <c r="AT11" s="94">
        <f>IF(AZ3="暦月",IF(DAY(DATE($X$2,$AB$2,31))=31,31,""),"")</f>
        <v>31</v>
      </c>
      <c r="AU11" s="173"/>
      <c r="AV11" s="174"/>
      <c r="AW11" s="173"/>
      <c r="AX11" s="174"/>
      <c r="AY11" s="179"/>
      <c r="AZ11" s="179"/>
      <c r="BA11" s="179"/>
      <c r="BB11" s="179"/>
      <c r="BC11" s="179"/>
      <c r="BD11" s="179"/>
    </row>
    <row r="12" spans="1:57" ht="20.25" hidden="1" customHeight="1" thickBot="1" x14ac:dyDescent="0.5">
      <c r="A12" s="71"/>
      <c r="B12" s="185"/>
      <c r="C12" s="189"/>
      <c r="D12" s="190"/>
      <c r="E12" s="194"/>
      <c r="F12" s="190"/>
      <c r="G12" s="194"/>
      <c r="H12" s="189"/>
      <c r="I12" s="189"/>
      <c r="J12" s="189"/>
      <c r="K12" s="190"/>
      <c r="L12" s="194"/>
      <c r="M12" s="189"/>
      <c r="N12" s="189"/>
      <c r="O12" s="197"/>
      <c r="P12" s="88">
        <f>WEEKDAY(DATE($X$2,$AB$2,1))</f>
        <v>1</v>
      </c>
      <c r="Q12" s="89">
        <f>WEEKDAY(DATE($X$2,$AB$2,2))</f>
        <v>2</v>
      </c>
      <c r="R12" s="89">
        <f>WEEKDAY(DATE($X$2,$AB$2,3))</f>
        <v>3</v>
      </c>
      <c r="S12" s="89">
        <f>WEEKDAY(DATE($X$2,$AB$2,4))</f>
        <v>4</v>
      </c>
      <c r="T12" s="89">
        <f>WEEKDAY(DATE($X$2,$AB$2,5))</f>
        <v>5</v>
      </c>
      <c r="U12" s="89">
        <f>WEEKDAY(DATE($X$2,$AB$2,6))</f>
        <v>6</v>
      </c>
      <c r="V12" s="90">
        <f>WEEKDAY(DATE($X$2,$AB$2,7))</f>
        <v>7</v>
      </c>
      <c r="W12" s="88">
        <f>WEEKDAY(DATE($X$2,$AB$2,8))</f>
        <v>1</v>
      </c>
      <c r="X12" s="89">
        <f>WEEKDAY(DATE($X$2,$AB$2,9))</f>
        <v>2</v>
      </c>
      <c r="Y12" s="89">
        <f>WEEKDAY(DATE($X$2,$AB$2,10))</f>
        <v>3</v>
      </c>
      <c r="Z12" s="89">
        <f>WEEKDAY(DATE($X$2,$AB$2,11))</f>
        <v>4</v>
      </c>
      <c r="AA12" s="89">
        <f>WEEKDAY(DATE($X$2,$AB$2,12))</f>
        <v>5</v>
      </c>
      <c r="AB12" s="89">
        <f>WEEKDAY(DATE($X$2,$AB$2,13))</f>
        <v>6</v>
      </c>
      <c r="AC12" s="90">
        <f>WEEKDAY(DATE($X$2,$AB$2,14))</f>
        <v>7</v>
      </c>
      <c r="AD12" s="88">
        <f>WEEKDAY(DATE($X$2,$AB$2,15))</f>
        <v>1</v>
      </c>
      <c r="AE12" s="89">
        <f>WEEKDAY(DATE($X$2,$AB$2,16))</f>
        <v>2</v>
      </c>
      <c r="AF12" s="89">
        <f>WEEKDAY(DATE($X$2,$AB$2,17))</f>
        <v>3</v>
      </c>
      <c r="AG12" s="89">
        <f>WEEKDAY(DATE($X$2,$AB$2,18))</f>
        <v>4</v>
      </c>
      <c r="AH12" s="89">
        <f>WEEKDAY(DATE($X$2,$AB$2,19))</f>
        <v>5</v>
      </c>
      <c r="AI12" s="89">
        <f>WEEKDAY(DATE($X$2,$AB$2,20))</f>
        <v>6</v>
      </c>
      <c r="AJ12" s="90">
        <f>WEEKDAY(DATE($X$2,$AB$2,21))</f>
        <v>7</v>
      </c>
      <c r="AK12" s="88">
        <f>WEEKDAY(DATE($X$2,$AB$2,22))</f>
        <v>1</v>
      </c>
      <c r="AL12" s="89">
        <f>WEEKDAY(DATE($X$2,$AB$2,23))</f>
        <v>2</v>
      </c>
      <c r="AM12" s="89">
        <f>WEEKDAY(DATE($X$2,$AB$2,24))</f>
        <v>3</v>
      </c>
      <c r="AN12" s="89">
        <f>WEEKDAY(DATE($X$2,$AB$2,25))</f>
        <v>4</v>
      </c>
      <c r="AO12" s="89">
        <f>WEEKDAY(DATE($X$2,$AB$2,26))</f>
        <v>5</v>
      </c>
      <c r="AP12" s="89">
        <f>WEEKDAY(DATE($X$2,$AB$2,27))</f>
        <v>6</v>
      </c>
      <c r="AQ12" s="90">
        <f>WEEKDAY(DATE($X$2,$AB$2,28))</f>
        <v>7</v>
      </c>
      <c r="AR12" s="88">
        <f>IF(AR11=29,WEEKDAY(DATE($X$2,$AB$2,29)),0)</f>
        <v>1</v>
      </c>
      <c r="AS12" s="89">
        <f>IF(AS11=30,WEEKDAY(DATE($X$2,$AB$2,30)),0)</f>
        <v>2</v>
      </c>
      <c r="AT12" s="94">
        <f>IF(AT11=31,WEEKDAY(DATE($X$2,$AB$2,31)),0)</f>
        <v>3</v>
      </c>
      <c r="AU12" s="175"/>
      <c r="AV12" s="176"/>
      <c r="AW12" s="175"/>
      <c r="AX12" s="176"/>
      <c r="AY12" s="180"/>
      <c r="AZ12" s="180"/>
      <c r="BA12" s="180"/>
      <c r="BB12" s="180"/>
      <c r="BC12" s="180"/>
      <c r="BD12" s="180"/>
    </row>
    <row r="13" spans="1:57" ht="20.25" customHeight="1" thickBot="1" x14ac:dyDescent="0.5">
      <c r="A13" s="71"/>
      <c r="B13" s="186"/>
      <c r="C13" s="191"/>
      <c r="D13" s="192"/>
      <c r="E13" s="195"/>
      <c r="F13" s="192"/>
      <c r="G13" s="195"/>
      <c r="H13" s="191"/>
      <c r="I13" s="191"/>
      <c r="J13" s="191"/>
      <c r="K13" s="192"/>
      <c r="L13" s="195"/>
      <c r="M13" s="191"/>
      <c r="N13" s="191"/>
      <c r="O13" s="198"/>
      <c r="P13" s="91" t="str">
        <f>IF(P12=1,"日",IF(P12=2,"月",IF(P12=3,"火",IF(P12=4,"水",IF(P12=5,"木",IF(P12=6,"金","土"))))))</f>
        <v>日</v>
      </c>
      <c r="Q13" s="92" t="str">
        <f t="shared" ref="Q13:V13" si="0">IF(Q12=1,"日",IF(Q12=2,"月",IF(Q12=3,"火",IF(Q12=4,"水",IF(Q12=5,"木",IF(Q12=6,"金","土"))))))</f>
        <v>月</v>
      </c>
      <c r="R13" s="92" t="str">
        <f t="shared" si="0"/>
        <v>火</v>
      </c>
      <c r="S13" s="92" t="str">
        <f t="shared" si="0"/>
        <v>水</v>
      </c>
      <c r="T13" s="92" t="str">
        <f t="shared" si="0"/>
        <v>木</v>
      </c>
      <c r="U13" s="92" t="str">
        <f t="shared" si="0"/>
        <v>金</v>
      </c>
      <c r="V13" s="93" t="str">
        <f t="shared" si="0"/>
        <v>土</v>
      </c>
      <c r="W13" s="91" t="str">
        <f t="shared" ref="W13" si="1">IF(W12=1,"日",IF(W12=2,"月",IF(W12=3,"火",IF(W12=4,"水",IF(W12=5,"木",IF(W12=6,"金","土"))))))</f>
        <v>日</v>
      </c>
      <c r="X13" s="92" t="str">
        <f t="shared" ref="X13" si="2">IF(X12=1,"日",IF(X12=2,"月",IF(X12=3,"火",IF(X12=4,"水",IF(X12=5,"木",IF(X12=6,"金","土"))))))</f>
        <v>月</v>
      </c>
      <c r="Y13" s="92" t="str">
        <f t="shared" ref="Y13" si="3">IF(Y12=1,"日",IF(Y12=2,"月",IF(Y12=3,"火",IF(Y12=4,"水",IF(Y12=5,"木",IF(Y12=6,"金","土"))))))</f>
        <v>火</v>
      </c>
      <c r="Z13" s="92" t="str">
        <f t="shared" ref="Z13" si="4">IF(Z12=1,"日",IF(Z12=2,"月",IF(Z12=3,"火",IF(Z12=4,"水",IF(Z12=5,"木",IF(Z12=6,"金","土"))))))</f>
        <v>水</v>
      </c>
      <c r="AA13" s="92" t="str">
        <f t="shared" ref="AA13" si="5">IF(AA12=1,"日",IF(AA12=2,"月",IF(AA12=3,"火",IF(AA12=4,"水",IF(AA12=5,"木",IF(AA12=6,"金","土"))))))</f>
        <v>木</v>
      </c>
      <c r="AB13" s="92" t="str">
        <f t="shared" ref="AB13" si="6">IF(AB12=1,"日",IF(AB12=2,"月",IF(AB12=3,"火",IF(AB12=4,"水",IF(AB12=5,"木",IF(AB12=6,"金","土"))))))</f>
        <v>金</v>
      </c>
      <c r="AC13" s="93" t="str">
        <f t="shared" ref="AC13" si="7">IF(AC12=1,"日",IF(AC12=2,"月",IF(AC12=3,"火",IF(AC12=4,"水",IF(AC12=5,"木",IF(AC12=6,"金","土"))))))</f>
        <v>土</v>
      </c>
      <c r="AD13" s="91" t="str">
        <f t="shared" ref="AD13" si="8">IF(AD12=1,"日",IF(AD12=2,"月",IF(AD12=3,"火",IF(AD12=4,"水",IF(AD12=5,"木",IF(AD12=6,"金","土"))))))</f>
        <v>日</v>
      </c>
      <c r="AE13" s="92" t="str">
        <f t="shared" ref="AE13" si="9">IF(AE12=1,"日",IF(AE12=2,"月",IF(AE12=3,"火",IF(AE12=4,"水",IF(AE12=5,"木",IF(AE12=6,"金","土"))))))</f>
        <v>月</v>
      </c>
      <c r="AF13" s="92" t="str">
        <f t="shared" ref="AF13" si="10">IF(AF12=1,"日",IF(AF12=2,"月",IF(AF12=3,"火",IF(AF12=4,"水",IF(AF12=5,"木",IF(AF12=6,"金","土"))))))</f>
        <v>火</v>
      </c>
      <c r="AG13" s="92" t="str">
        <f t="shared" ref="AG13" si="11">IF(AG12=1,"日",IF(AG12=2,"月",IF(AG12=3,"火",IF(AG12=4,"水",IF(AG12=5,"木",IF(AG12=6,"金","土"))))))</f>
        <v>水</v>
      </c>
      <c r="AH13" s="92" t="str">
        <f t="shared" ref="AH13" si="12">IF(AH12=1,"日",IF(AH12=2,"月",IF(AH12=3,"火",IF(AH12=4,"水",IF(AH12=5,"木",IF(AH12=6,"金","土"))))))</f>
        <v>木</v>
      </c>
      <c r="AI13" s="92" t="str">
        <f t="shared" ref="AI13" si="13">IF(AI12=1,"日",IF(AI12=2,"月",IF(AI12=3,"火",IF(AI12=4,"水",IF(AI12=5,"木",IF(AI12=6,"金","土"))))))</f>
        <v>金</v>
      </c>
      <c r="AJ13" s="93" t="str">
        <f t="shared" ref="AJ13" si="14">IF(AJ12=1,"日",IF(AJ12=2,"月",IF(AJ12=3,"火",IF(AJ12=4,"水",IF(AJ12=5,"木",IF(AJ12=6,"金","土"))))))</f>
        <v>土</v>
      </c>
      <c r="AK13" s="91" t="str">
        <f t="shared" ref="AK13" si="15">IF(AK12=1,"日",IF(AK12=2,"月",IF(AK12=3,"火",IF(AK12=4,"水",IF(AK12=5,"木",IF(AK12=6,"金","土"))))))</f>
        <v>日</v>
      </c>
      <c r="AL13" s="92" t="str">
        <f t="shared" ref="AL13" si="16">IF(AL12=1,"日",IF(AL12=2,"月",IF(AL12=3,"火",IF(AL12=4,"水",IF(AL12=5,"木",IF(AL12=6,"金","土"))))))</f>
        <v>月</v>
      </c>
      <c r="AM13" s="92" t="str">
        <f t="shared" ref="AM13" si="17">IF(AM12=1,"日",IF(AM12=2,"月",IF(AM12=3,"火",IF(AM12=4,"水",IF(AM12=5,"木",IF(AM12=6,"金","土"))))))</f>
        <v>火</v>
      </c>
      <c r="AN13" s="92" t="str">
        <f t="shared" ref="AN13" si="18">IF(AN12=1,"日",IF(AN12=2,"月",IF(AN12=3,"火",IF(AN12=4,"水",IF(AN12=5,"木",IF(AN12=6,"金","土"))))))</f>
        <v>水</v>
      </c>
      <c r="AO13" s="92" t="str">
        <f t="shared" ref="AO13" si="19">IF(AO12=1,"日",IF(AO12=2,"月",IF(AO12=3,"火",IF(AO12=4,"水",IF(AO12=5,"木",IF(AO12=6,"金","土"))))))</f>
        <v>木</v>
      </c>
      <c r="AP13" s="92" t="str">
        <f t="shared" ref="AP13" si="20">IF(AP12=1,"日",IF(AP12=2,"月",IF(AP12=3,"火",IF(AP12=4,"水",IF(AP12=5,"木",IF(AP12=6,"金","土"))))))</f>
        <v>金</v>
      </c>
      <c r="AQ13" s="93" t="str">
        <f t="shared" ref="AQ13" si="21">IF(AQ12=1,"日",IF(AQ12=2,"月",IF(AQ12=3,"火",IF(AQ12=4,"水",IF(AQ12=5,"木",IF(AQ12=6,"金","土"))))))</f>
        <v>土</v>
      </c>
      <c r="AR13" s="92" t="str">
        <f>IF(AR12=1,"日",IF(AR12=2,"月",IF(AR12=3,"火",IF(AR12=4,"水",IF(AR12=5,"木",IF(AR12=6,"金",IF(AR12=0,"","土")))))))</f>
        <v>日</v>
      </c>
      <c r="AS13" s="92" t="str">
        <f>IF(AS12=1,"日",IF(AS12=2,"月",IF(AS12=3,"火",IF(AS12=4,"水",IF(AS12=5,"木",IF(AS12=6,"金",IF(AS12=0,"","土")))))))</f>
        <v>月</v>
      </c>
      <c r="AT13" s="95" t="str">
        <f>IF(AT12=1,"日",IF(AT12=2,"月",IF(AT12=3,"火",IF(AT12=4,"水",IF(AT12=5,"木",IF(AT12=6,"金",IF(AT12=0,"","土")))))))</f>
        <v>火</v>
      </c>
      <c r="AU13" s="177"/>
      <c r="AV13" s="178"/>
      <c r="AW13" s="177"/>
      <c r="AX13" s="178"/>
      <c r="AY13" s="180"/>
      <c r="AZ13" s="180"/>
      <c r="BA13" s="180"/>
      <c r="BB13" s="180"/>
      <c r="BC13" s="180"/>
      <c r="BD13" s="180"/>
    </row>
    <row r="14" spans="1:57" ht="39.9" customHeight="1" x14ac:dyDescent="0.45">
      <c r="A14" s="71"/>
      <c r="B14" s="85">
        <v>1</v>
      </c>
      <c r="C14" s="221"/>
      <c r="D14" s="222"/>
      <c r="E14" s="223"/>
      <c r="F14" s="224"/>
      <c r="G14" s="225"/>
      <c r="H14" s="226"/>
      <c r="I14" s="226"/>
      <c r="J14" s="226"/>
      <c r="K14" s="227"/>
      <c r="L14" s="228"/>
      <c r="M14" s="229"/>
      <c r="N14" s="229"/>
      <c r="O14" s="230"/>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31">
        <f>IF($AZ$3="４週",SUM(P14:AQ14),IF($AZ$3="暦月",SUM(P14:AT14),""))</f>
        <v>0</v>
      </c>
      <c r="AV14" s="232"/>
      <c r="AW14" s="233">
        <f t="shared" ref="AW14:AW31" si="22">IF($AZ$3="４週",AU14/4,IF($AZ$3="暦月",AU14/($AZ$7/7),""))</f>
        <v>0</v>
      </c>
      <c r="AX14" s="234"/>
      <c r="AY14" s="201"/>
      <c r="AZ14" s="202"/>
      <c r="BA14" s="202"/>
      <c r="BB14" s="202"/>
      <c r="BC14" s="202"/>
      <c r="BD14" s="203"/>
    </row>
    <row r="15" spans="1:57" ht="39.9" customHeight="1" x14ac:dyDescent="0.45">
      <c r="A15" s="71"/>
      <c r="B15" s="86">
        <f t="shared" ref="B15:B31" si="23">B14+1</f>
        <v>2</v>
      </c>
      <c r="C15" s="204"/>
      <c r="D15" s="205"/>
      <c r="E15" s="206"/>
      <c r="F15" s="207"/>
      <c r="G15" s="208"/>
      <c r="H15" s="209"/>
      <c r="I15" s="209"/>
      <c r="J15" s="209"/>
      <c r="K15" s="210"/>
      <c r="L15" s="211"/>
      <c r="M15" s="212"/>
      <c r="N15" s="212"/>
      <c r="O15" s="213"/>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14">
        <f>IF($AZ$3="４週",SUM(P15:AQ15),IF($AZ$3="暦月",SUM(P15:AT15),""))</f>
        <v>0</v>
      </c>
      <c r="AV15" s="215"/>
      <c r="AW15" s="216">
        <f t="shared" si="22"/>
        <v>0</v>
      </c>
      <c r="AX15" s="217"/>
      <c r="AY15" s="218"/>
      <c r="AZ15" s="219"/>
      <c r="BA15" s="219"/>
      <c r="BB15" s="219"/>
      <c r="BC15" s="219"/>
      <c r="BD15" s="220"/>
    </row>
    <row r="16" spans="1:57" ht="39.9" customHeight="1" x14ac:dyDescent="0.45">
      <c r="A16" s="71"/>
      <c r="B16" s="86">
        <f t="shared" si="23"/>
        <v>3</v>
      </c>
      <c r="C16" s="204"/>
      <c r="D16" s="205"/>
      <c r="E16" s="206"/>
      <c r="F16" s="207"/>
      <c r="G16" s="208"/>
      <c r="H16" s="209"/>
      <c r="I16" s="209"/>
      <c r="J16" s="209"/>
      <c r="K16" s="210"/>
      <c r="L16" s="211"/>
      <c r="M16" s="212"/>
      <c r="N16" s="212"/>
      <c r="O16" s="213"/>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14">
        <f>IF($AZ$3="４週",SUM(P16:AQ16),IF($AZ$3="暦月",SUM(P16:AT16),""))</f>
        <v>0</v>
      </c>
      <c r="AV16" s="215"/>
      <c r="AW16" s="216">
        <f t="shared" si="22"/>
        <v>0</v>
      </c>
      <c r="AX16" s="217"/>
      <c r="AY16" s="218"/>
      <c r="AZ16" s="219"/>
      <c r="BA16" s="219"/>
      <c r="BB16" s="219"/>
      <c r="BC16" s="219"/>
      <c r="BD16" s="220"/>
    </row>
    <row r="17" spans="1:56" ht="39.9" customHeight="1" x14ac:dyDescent="0.45">
      <c r="A17" s="71"/>
      <c r="B17" s="86">
        <f t="shared" si="23"/>
        <v>4</v>
      </c>
      <c r="C17" s="204"/>
      <c r="D17" s="205"/>
      <c r="E17" s="206"/>
      <c r="F17" s="207"/>
      <c r="G17" s="208"/>
      <c r="H17" s="209"/>
      <c r="I17" s="209"/>
      <c r="J17" s="209"/>
      <c r="K17" s="210"/>
      <c r="L17" s="211"/>
      <c r="M17" s="212"/>
      <c r="N17" s="212"/>
      <c r="O17" s="213"/>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14">
        <f>IF($AZ$3="４週",SUM(P17:AQ17),IF($AZ$3="暦月",SUM(P17:AT17),""))</f>
        <v>0</v>
      </c>
      <c r="AV17" s="215"/>
      <c r="AW17" s="216">
        <f t="shared" si="22"/>
        <v>0</v>
      </c>
      <c r="AX17" s="217"/>
      <c r="AY17" s="218"/>
      <c r="AZ17" s="219"/>
      <c r="BA17" s="219"/>
      <c r="BB17" s="219"/>
      <c r="BC17" s="219"/>
      <c r="BD17" s="220"/>
    </row>
    <row r="18" spans="1:56" ht="39.9" customHeight="1" x14ac:dyDescent="0.45">
      <c r="A18" s="71"/>
      <c r="B18" s="86">
        <f t="shared" si="23"/>
        <v>5</v>
      </c>
      <c r="C18" s="204"/>
      <c r="D18" s="205"/>
      <c r="E18" s="206"/>
      <c r="F18" s="207"/>
      <c r="G18" s="208"/>
      <c r="H18" s="209"/>
      <c r="I18" s="209"/>
      <c r="J18" s="209"/>
      <c r="K18" s="210"/>
      <c r="L18" s="211"/>
      <c r="M18" s="212"/>
      <c r="N18" s="212"/>
      <c r="O18" s="213"/>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14">
        <f t="shared" ref="AU18:AU31" si="24">IF($AZ$3="４週",SUM(P18:AQ18),IF($AZ$3="暦月",SUM(P18:AT18),""))</f>
        <v>0</v>
      </c>
      <c r="AV18" s="215"/>
      <c r="AW18" s="216">
        <f t="shared" si="22"/>
        <v>0</v>
      </c>
      <c r="AX18" s="217"/>
      <c r="AY18" s="218"/>
      <c r="AZ18" s="219"/>
      <c r="BA18" s="219"/>
      <c r="BB18" s="219"/>
      <c r="BC18" s="219"/>
      <c r="BD18" s="220"/>
    </row>
    <row r="19" spans="1:56" ht="39.9" customHeight="1" x14ac:dyDescent="0.45">
      <c r="A19" s="71"/>
      <c r="B19" s="86">
        <f t="shared" si="23"/>
        <v>6</v>
      </c>
      <c r="C19" s="204"/>
      <c r="D19" s="205"/>
      <c r="E19" s="206"/>
      <c r="F19" s="207"/>
      <c r="G19" s="208"/>
      <c r="H19" s="209"/>
      <c r="I19" s="209"/>
      <c r="J19" s="209"/>
      <c r="K19" s="210"/>
      <c r="L19" s="211"/>
      <c r="M19" s="212"/>
      <c r="N19" s="212"/>
      <c r="O19" s="213"/>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14">
        <f t="shared" si="24"/>
        <v>0</v>
      </c>
      <c r="AV19" s="215"/>
      <c r="AW19" s="216">
        <f t="shared" si="22"/>
        <v>0</v>
      </c>
      <c r="AX19" s="217"/>
      <c r="AY19" s="218"/>
      <c r="AZ19" s="219"/>
      <c r="BA19" s="219"/>
      <c r="BB19" s="219"/>
      <c r="BC19" s="219"/>
      <c r="BD19" s="220"/>
    </row>
    <row r="20" spans="1:56" ht="39.9" customHeight="1" x14ac:dyDescent="0.45">
      <c r="A20" s="71"/>
      <c r="B20" s="86">
        <f t="shared" si="23"/>
        <v>7</v>
      </c>
      <c r="C20" s="204"/>
      <c r="D20" s="205"/>
      <c r="E20" s="206"/>
      <c r="F20" s="207"/>
      <c r="G20" s="208"/>
      <c r="H20" s="209"/>
      <c r="I20" s="209"/>
      <c r="J20" s="209"/>
      <c r="K20" s="210"/>
      <c r="L20" s="211"/>
      <c r="M20" s="212"/>
      <c r="N20" s="212"/>
      <c r="O20" s="213"/>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14">
        <f>IF($AZ$3="４週",SUM(P20:AQ20),IF($AZ$3="暦月",SUM(P20:AT20),""))</f>
        <v>0</v>
      </c>
      <c r="AV20" s="215"/>
      <c r="AW20" s="216">
        <f t="shared" si="22"/>
        <v>0</v>
      </c>
      <c r="AX20" s="217"/>
      <c r="AY20" s="218"/>
      <c r="AZ20" s="219"/>
      <c r="BA20" s="219"/>
      <c r="BB20" s="219"/>
      <c r="BC20" s="219"/>
      <c r="BD20" s="220"/>
    </row>
    <row r="21" spans="1:56" ht="39.9" customHeight="1" x14ac:dyDescent="0.45">
      <c r="A21" s="71"/>
      <c r="B21" s="86">
        <f t="shared" si="23"/>
        <v>8</v>
      </c>
      <c r="C21" s="204"/>
      <c r="D21" s="205"/>
      <c r="E21" s="206"/>
      <c r="F21" s="207"/>
      <c r="G21" s="208"/>
      <c r="H21" s="209"/>
      <c r="I21" s="209"/>
      <c r="J21" s="209"/>
      <c r="K21" s="210"/>
      <c r="L21" s="211"/>
      <c r="M21" s="212"/>
      <c r="N21" s="212"/>
      <c r="O21" s="213"/>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14">
        <f t="shared" si="24"/>
        <v>0</v>
      </c>
      <c r="AV21" s="215"/>
      <c r="AW21" s="216">
        <f t="shared" si="22"/>
        <v>0</v>
      </c>
      <c r="AX21" s="217"/>
      <c r="AY21" s="218"/>
      <c r="AZ21" s="219"/>
      <c r="BA21" s="219"/>
      <c r="BB21" s="219"/>
      <c r="BC21" s="219"/>
      <c r="BD21" s="220"/>
    </row>
    <row r="22" spans="1:56" ht="39.9" customHeight="1" x14ac:dyDescent="0.45">
      <c r="A22" s="71"/>
      <c r="B22" s="86">
        <f t="shared" si="23"/>
        <v>9</v>
      </c>
      <c r="C22" s="204"/>
      <c r="D22" s="205"/>
      <c r="E22" s="206"/>
      <c r="F22" s="207"/>
      <c r="G22" s="208"/>
      <c r="H22" s="209"/>
      <c r="I22" s="209"/>
      <c r="J22" s="209"/>
      <c r="K22" s="210"/>
      <c r="L22" s="211"/>
      <c r="M22" s="212"/>
      <c r="N22" s="212"/>
      <c r="O22" s="213"/>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14">
        <f t="shared" si="24"/>
        <v>0</v>
      </c>
      <c r="AV22" s="215"/>
      <c r="AW22" s="216">
        <f t="shared" si="22"/>
        <v>0</v>
      </c>
      <c r="AX22" s="217"/>
      <c r="AY22" s="218"/>
      <c r="AZ22" s="219"/>
      <c r="BA22" s="219"/>
      <c r="BB22" s="219"/>
      <c r="BC22" s="219"/>
      <c r="BD22" s="220"/>
    </row>
    <row r="23" spans="1:56" ht="39.9" customHeight="1" x14ac:dyDescent="0.45">
      <c r="A23" s="71"/>
      <c r="B23" s="86">
        <f t="shared" si="23"/>
        <v>10</v>
      </c>
      <c r="C23" s="204"/>
      <c r="D23" s="205"/>
      <c r="E23" s="206"/>
      <c r="F23" s="207"/>
      <c r="G23" s="208"/>
      <c r="H23" s="209"/>
      <c r="I23" s="209"/>
      <c r="J23" s="209"/>
      <c r="K23" s="210"/>
      <c r="L23" s="211"/>
      <c r="M23" s="212"/>
      <c r="N23" s="212"/>
      <c r="O23" s="213"/>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14">
        <f t="shared" si="24"/>
        <v>0</v>
      </c>
      <c r="AV23" s="215"/>
      <c r="AW23" s="216">
        <f t="shared" si="22"/>
        <v>0</v>
      </c>
      <c r="AX23" s="217"/>
      <c r="AY23" s="218"/>
      <c r="AZ23" s="219"/>
      <c r="BA23" s="219"/>
      <c r="BB23" s="219"/>
      <c r="BC23" s="219"/>
      <c r="BD23" s="220"/>
    </row>
    <row r="24" spans="1:56" ht="39.9" customHeight="1" x14ac:dyDescent="0.45">
      <c r="A24" s="71"/>
      <c r="B24" s="86">
        <f t="shared" si="23"/>
        <v>11</v>
      </c>
      <c r="C24" s="204"/>
      <c r="D24" s="205"/>
      <c r="E24" s="206"/>
      <c r="F24" s="207"/>
      <c r="G24" s="208"/>
      <c r="H24" s="209"/>
      <c r="I24" s="209"/>
      <c r="J24" s="209"/>
      <c r="K24" s="210"/>
      <c r="L24" s="211"/>
      <c r="M24" s="212"/>
      <c r="N24" s="212"/>
      <c r="O24" s="213"/>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14">
        <f t="shared" si="24"/>
        <v>0</v>
      </c>
      <c r="AV24" s="215"/>
      <c r="AW24" s="216">
        <f t="shared" si="22"/>
        <v>0</v>
      </c>
      <c r="AX24" s="217"/>
      <c r="AY24" s="218"/>
      <c r="AZ24" s="219"/>
      <c r="BA24" s="219"/>
      <c r="BB24" s="219"/>
      <c r="BC24" s="219"/>
      <c r="BD24" s="220"/>
    </row>
    <row r="25" spans="1:56" ht="39.9" customHeight="1" x14ac:dyDescent="0.45">
      <c r="A25" s="71"/>
      <c r="B25" s="86">
        <f t="shared" si="23"/>
        <v>12</v>
      </c>
      <c r="C25" s="204"/>
      <c r="D25" s="205"/>
      <c r="E25" s="206"/>
      <c r="F25" s="207"/>
      <c r="G25" s="208"/>
      <c r="H25" s="209"/>
      <c r="I25" s="209"/>
      <c r="J25" s="209"/>
      <c r="K25" s="210"/>
      <c r="L25" s="211"/>
      <c r="M25" s="212"/>
      <c r="N25" s="212"/>
      <c r="O25" s="213"/>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14">
        <f t="shared" si="24"/>
        <v>0</v>
      </c>
      <c r="AV25" s="215"/>
      <c r="AW25" s="216">
        <f t="shared" si="22"/>
        <v>0</v>
      </c>
      <c r="AX25" s="217"/>
      <c r="AY25" s="218"/>
      <c r="AZ25" s="219"/>
      <c r="BA25" s="219"/>
      <c r="BB25" s="219"/>
      <c r="BC25" s="219"/>
      <c r="BD25" s="220"/>
    </row>
    <row r="26" spans="1:56" ht="39.9" customHeight="1" x14ac:dyDescent="0.45">
      <c r="A26" s="71"/>
      <c r="B26" s="86">
        <f t="shared" si="23"/>
        <v>13</v>
      </c>
      <c r="C26" s="204"/>
      <c r="D26" s="205"/>
      <c r="E26" s="206"/>
      <c r="F26" s="207"/>
      <c r="G26" s="208"/>
      <c r="H26" s="209"/>
      <c r="I26" s="209"/>
      <c r="J26" s="209"/>
      <c r="K26" s="210"/>
      <c r="L26" s="211"/>
      <c r="M26" s="212"/>
      <c r="N26" s="212"/>
      <c r="O26" s="213"/>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14">
        <f t="shared" si="24"/>
        <v>0</v>
      </c>
      <c r="AV26" s="215"/>
      <c r="AW26" s="216">
        <f t="shared" si="22"/>
        <v>0</v>
      </c>
      <c r="AX26" s="217"/>
      <c r="AY26" s="218"/>
      <c r="AZ26" s="219"/>
      <c r="BA26" s="219"/>
      <c r="BB26" s="219"/>
      <c r="BC26" s="219"/>
      <c r="BD26" s="220"/>
    </row>
    <row r="27" spans="1:56" ht="39.9" customHeight="1" x14ac:dyDescent="0.45">
      <c r="A27" s="71"/>
      <c r="B27" s="86">
        <f t="shared" si="23"/>
        <v>14</v>
      </c>
      <c r="C27" s="204"/>
      <c r="D27" s="205"/>
      <c r="E27" s="206"/>
      <c r="F27" s="207"/>
      <c r="G27" s="208"/>
      <c r="H27" s="209"/>
      <c r="I27" s="209"/>
      <c r="J27" s="209"/>
      <c r="K27" s="210"/>
      <c r="L27" s="211"/>
      <c r="M27" s="212"/>
      <c r="N27" s="212"/>
      <c r="O27" s="213"/>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14">
        <f t="shared" si="24"/>
        <v>0</v>
      </c>
      <c r="AV27" s="215"/>
      <c r="AW27" s="216">
        <f t="shared" si="22"/>
        <v>0</v>
      </c>
      <c r="AX27" s="217"/>
      <c r="AY27" s="218"/>
      <c r="AZ27" s="219"/>
      <c r="BA27" s="219"/>
      <c r="BB27" s="219"/>
      <c r="BC27" s="219"/>
      <c r="BD27" s="220"/>
    </row>
    <row r="28" spans="1:56" ht="39.9" customHeight="1" x14ac:dyDescent="0.45">
      <c r="A28" s="71"/>
      <c r="B28" s="86">
        <f t="shared" si="23"/>
        <v>15</v>
      </c>
      <c r="C28" s="204"/>
      <c r="D28" s="205"/>
      <c r="E28" s="206"/>
      <c r="F28" s="207"/>
      <c r="G28" s="208"/>
      <c r="H28" s="209"/>
      <c r="I28" s="209"/>
      <c r="J28" s="209"/>
      <c r="K28" s="210"/>
      <c r="L28" s="211"/>
      <c r="M28" s="212"/>
      <c r="N28" s="212"/>
      <c r="O28" s="213"/>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14">
        <f t="shared" si="24"/>
        <v>0</v>
      </c>
      <c r="AV28" s="215"/>
      <c r="AW28" s="216">
        <f t="shared" si="22"/>
        <v>0</v>
      </c>
      <c r="AX28" s="217"/>
      <c r="AY28" s="218"/>
      <c r="AZ28" s="219"/>
      <c r="BA28" s="219"/>
      <c r="BB28" s="219"/>
      <c r="BC28" s="219"/>
      <c r="BD28" s="220"/>
    </row>
    <row r="29" spans="1:56" ht="39.9" customHeight="1" x14ac:dyDescent="0.45">
      <c r="A29" s="71"/>
      <c r="B29" s="86">
        <f t="shared" si="23"/>
        <v>16</v>
      </c>
      <c r="C29" s="204"/>
      <c r="D29" s="205"/>
      <c r="E29" s="206"/>
      <c r="F29" s="207"/>
      <c r="G29" s="208"/>
      <c r="H29" s="209"/>
      <c r="I29" s="209"/>
      <c r="J29" s="209"/>
      <c r="K29" s="210"/>
      <c r="L29" s="211"/>
      <c r="M29" s="212"/>
      <c r="N29" s="212"/>
      <c r="O29" s="213"/>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14">
        <f t="shared" si="24"/>
        <v>0</v>
      </c>
      <c r="AV29" s="215"/>
      <c r="AW29" s="216">
        <f t="shared" si="22"/>
        <v>0</v>
      </c>
      <c r="AX29" s="217"/>
      <c r="AY29" s="218"/>
      <c r="AZ29" s="219"/>
      <c r="BA29" s="219"/>
      <c r="BB29" s="219"/>
      <c r="BC29" s="219"/>
      <c r="BD29" s="220"/>
    </row>
    <row r="30" spans="1:56" ht="39.9" customHeight="1" x14ac:dyDescent="0.45">
      <c r="A30" s="71"/>
      <c r="B30" s="86">
        <f t="shared" si="23"/>
        <v>17</v>
      </c>
      <c r="C30" s="204"/>
      <c r="D30" s="205"/>
      <c r="E30" s="206"/>
      <c r="F30" s="207"/>
      <c r="G30" s="208"/>
      <c r="H30" s="209"/>
      <c r="I30" s="209"/>
      <c r="J30" s="209"/>
      <c r="K30" s="210"/>
      <c r="L30" s="211"/>
      <c r="M30" s="212"/>
      <c r="N30" s="212"/>
      <c r="O30" s="213"/>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14">
        <f t="shared" si="24"/>
        <v>0</v>
      </c>
      <c r="AV30" s="215"/>
      <c r="AW30" s="216">
        <f t="shared" si="22"/>
        <v>0</v>
      </c>
      <c r="AX30" s="217"/>
      <c r="AY30" s="218"/>
      <c r="AZ30" s="219"/>
      <c r="BA30" s="219"/>
      <c r="BB30" s="219"/>
      <c r="BC30" s="219"/>
      <c r="BD30" s="220"/>
    </row>
    <row r="31" spans="1:56" ht="39.9" customHeight="1" thickBot="1" x14ac:dyDescent="0.5">
      <c r="A31" s="71"/>
      <c r="B31" s="87">
        <f t="shared" si="23"/>
        <v>18</v>
      </c>
      <c r="C31" s="235"/>
      <c r="D31" s="236"/>
      <c r="E31" s="237"/>
      <c r="F31" s="238"/>
      <c r="G31" s="239"/>
      <c r="H31" s="240"/>
      <c r="I31" s="240"/>
      <c r="J31" s="240"/>
      <c r="K31" s="241"/>
      <c r="L31" s="242"/>
      <c r="M31" s="243"/>
      <c r="N31" s="243"/>
      <c r="O31" s="244"/>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245">
        <f t="shared" si="24"/>
        <v>0</v>
      </c>
      <c r="AV31" s="246"/>
      <c r="AW31" s="247">
        <f t="shared" si="22"/>
        <v>0</v>
      </c>
      <c r="AX31" s="248"/>
      <c r="AY31" s="249"/>
      <c r="AZ31" s="250"/>
      <c r="BA31" s="250"/>
      <c r="BB31" s="250"/>
      <c r="BC31" s="250"/>
      <c r="BD31" s="251"/>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7"/>
      <c r="C34" s="252" t="s">
        <v>35</v>
      </c>
      <c r="D34" s="252"/>
      <c r="E34" s="252" t="s">
        <v>36</v>
      </c>
      <c r="F34" s="252"/>
      <c r="G34" s="252"/>
      <c r="H34" s="252"/>
      <c r="I34" s="97"/>
      <c r="J34" s="254" t="s">
        <v>39</v>
      </c>
      <c r="K34" s="254"/>
      <c r="L34" s="254"/>
      <c r="M34" s="254"/>
      <c r="N34" s="67"/>
      <c r="O34" s="67"/>
      <c r="P34" s="96" t="s">
        <v>47</v>
      </c>
      <c r="Q34" s="96"/>
      <c r="R34" s="97"/>
      <c r="S34" s="97"/>
      <c r="T34" s="255" t="s">
        <v>7</v>
      </c>
      <c r="U34" s="256"/>
      <c r="V34" s="255" t="s">
        <v>8</v>
      </c>
      <c r="W34" s="257"/>
      <c r="X34" s="257"/>
      <c r="Y34" s="256"/>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7"/>
      <c r="C35" s="253"/>
      <c r="D35" s="253"/>
      <c r="E35" s="253" t="s">
        <v>37</v>
      </c>
      <c r="F35" s="253"/>
      <c r="G35" s="253" t="s">
        <v>38</v>
      </c>
      <c r="H35" s="253"/>
      <c r="I35" s="97"/>
      <c r="J35" s="253" t="s">
        <v>37</v>
      </c>
      <c r="K35" s="253"/>
      <c r="L35" s="253" t="s">
        <v>38</v>
      </c>
      <c r="M35" s="253"/>
      <c r="N35" s="67"/>
      <c r="O35" s="67"/>
      <c r="P35" s="96" t="s">
        <v>44</v>
      </c>
      <c r="Q35" s="96"/>
      <c r="R35" s="97"/>
      <c r="S35" s="97"/>
      <c r="T35" s="255" t="s">
        <v>3</v>
      </c>
      <c r="U35" s="256"/>
      <c r="V35" s="255" t="s">
        <v>50</v>
      </c>
      <c r="W35" s="257"/>
      <c r="X35" s="257"/>
      <c r="Y35" s="256"/>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7"/>
      <c r="C36" s="255" t="s">
        <v>3</v>
      </c>
      <c r="D36" s="256"/>
      <c r="E36" s="258">
        <f>SUMIFS($AU$14:$AV$31,$C$14:$D$31,"介護支援専門員",$E$14:$F$31,"A")</f>
        <v>0</v>
      </c>
      <c r="F36" s="259"/>
      <c r="G36" s="260">
        <f>SUMIFS($AW$14:$AX$31,$C$14:$D$31,"介護支援専門員",$E$14:$F$31,"A")</f>
        <v>0</v>
      </c>
      <c r="H36" s="261"/>
      <c r="I36" s="110"/>
      <c r="J36" s="262">
        <v>0</v>
      </c>
      <c r="K36" s="263"/>
      <c r="L36" s="262">
        <v>0</v>
      </c>
      <c r="M36" s="263"/>
      <c r="N36" s="109"/>
      <c r="O36" s="109"/>
      <c r="P36" s="262">
        <v>0</v>
      </c>
      <c r="Q36" s="263"/>
      <c r="R36" s="97"/>
      <c r="S36" s="97"/>
      <c r="T36" s="255" t="s">
        <v>4</v>
      </c>
      <c r="U36" s="256"/>
      <c r="V36" s="255" t="s">
        <v>51</v>
      </c>
      <c r="W36" s="257"/>
      <c r="X36" s="257"/>
      <c r="Y36" s="256"/>
      <c r="Z36" s="138"/>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7"/>
      <c r="C37" s="255" t="s">
        <v>4</v>
      </c>
      <c r="D37" s="256"/>
      <c r="E37" s="258">
        <f>SUMIFS($AU$14:$AV$31,$C$14:$D$31,"介護支援専門員",$E$14:$F$31,"B")</f>
        <v>0</v>
      </c>
      <c r="F37" s="259"/>
      <c r="G37" s="260">
        <f>SUMIFS($AW$14:$AX$31,$C$14:$D$31,"介護支援専門員",$E$14:$F$31,"B")</f>
        <v>0</v>
      </c>
      <c r="H37" s="261"/>
      <c r="I37" s="110"/>
      <c r="J37" s="262">
        <v>0</v>
      </c>
      <c r="K37" s="263"/>
      <c r="L37" s="262">
        <v>0</v>
      </c>
      <c r="M37" s="263"/>
      <c r="N37" s="109"/>
      <c r="O37" s="109"/>
      <c r="P37" s="262">
        <v>0</v>
      </c>
      <c r="Q37" s="263"/>
      <c r="R37" s="97"/>
      <c r="S37" s="97"/>
      <c r="T37" s="255" t="s">
        <v>5</v>
      </c>
      <c r="U37" s="256"/>
      <c r="V37" s="255" t="s">
        <v>52</v>
      </c>
      <c r="W37" s="257"/>
      <c r="X37" s="257"/>
      <c r="Y37" s="256"/>
      <c r="Z37" s="138"/>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7"/>
      <c r="C38" s="255" t="s">
        <v>5</v>
      </c>
      <c r="D38" s="256"/>
      <c r="E38" s="258">
        <f>SUMIFS($AU$14:$AV$31,$C$14:$D$31,"介護支援専門員",$E$14:$F$31,"C")</f>
        <v>0</v>
      </c>
      <c r="F38" s="259"/>
      <c r="G38" s="260">
        <f>SUMIFS($AW$14:$AX$31,$C$14:$D$31,"介護支援専門員",$E$14:$F$31,"C")</f>
        <v>0</v>
      </c>
      <c r="H38" s="261"/>
      <c r="I38" s="110"/>
      <c r="J38" s="262">
        <v>0</v>
      </c>
      <c r="K38" s="263"/>
      <c r="L38" s="264">
        <v>0</v>
      </c>
      <c r="M38" s="265"/>
      <c r="N38" s="109"/>
      <c r="O38" s="109"/>
      <c r="P38" s="258" t="s">
        <v>30</v>
      </c>
      <c r="Q38" s="259"/>
      <c r="R38" s="97"/>
      <c r="S38" s="97"/>
      <c r="T38" s="255" t="s">
        <v>6</v>
      </c>
      <c r="U38" s="256"/>
      <c r="V38" s="255" t="s">
        <v>69</v>
      </c>
      <c r="W38" s="257"/>
      <c r="X38" s="257"/>
      <c r="Y38" s="256"/>
      <c r="Z38" s="139"/>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7"/>
      <c r="C39" s="255" t="s">
        <v>6</v>
      </c>
      <c r="D39" s="256"/>
      <c r="E39" s="258">
        <f>SUMIFS($AU$14:$AV$31,$C$14:$D$31,"介護支援専門員",$E$14:$F$31,"D")</f>
        <v>0</v>
      </c>
      <c r="F39" s="259"/>
      <c r="G39" s="260">
        <f>SUMIFS($AW$14:$AX$31,$C$14:$D$31,"介護支援専門員",$E$14:$F$31,"D")</f>
        <v>0</v>
      </c>
      <c r="H39" s="261"/>
      <c r="I39" s="110"/>
      <c r="J39" s="262">
        <v>0</v>
      </c>
      <c r="K39" s="263"/>
      <c r="L39" s="264">
        <v>0</v>
      </c>
      <c r="M39" s="265"/>
      <c r="N39" s="109"/>
      <c r="O39" s="109"/>
      <c r="P39" s="258" t="s">
        <v>30</v>
      </c>
      <c r="Q39" s="259"/>
      <c r="R39" s="97"/>
      <c r="S39" s="97"/>
      <c r="T39" s="97"/>
      <c r="U39" s="266"/>
      <c r="V39" s="266"/>
      <c r="W39" s="267"/>
      <c r="X39" s="267"/>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7"/>
      <c r="C40" s="255" t="s">
        <v>27</v>
      </c>
      <c r="D40" s="256"/>
      <c r="E40" s="258">
        <f>SUM(E36:F39)</f>
        <v>0</v>
      </c>
      <c r="F40" s="259"/>
      <c r="G40" s="260">
        <f>SUM(G36:H39)</f>
        <v>0</v>
      </c>
      <c r="H40" s="261"/>
      <c r="I40" s="110"/>
      <c r="J40" s="258">
        <f>SUM(J36:K39)</f>
        <v>0</v>
      </c>
      <c r="K40" s="259"/>
      <c r="L40" s="258">
        <f>SUM(L36:M39)</f>
        <v>0</v>
      </c>
      <c r="M40" s="259"/>
      <c r="N40" s="109"/>
      <c r="O40" s="109"/>
      <c r="P40" s="258">
        <f>SUM(P36:Q37)</f>
        <v>0</v>
      </c>
      <c r="Q40" s="259"/>
      <c r="R40" s="97"/>
      <c r="S40" s="97"/>
      <c r="T40" s="97"/>
      <c r="U40" s="266"/>
      <c r="V40" s="266"/>
      <c r="W40" s="267"/>
      <c r="X40" s="267"/>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7"/>
      <c r="C42" s="98" t="s">
        <v>45</v>
      </c>
      <c r="D42" s="97"/>
      <c r="E42" s="97"/>
      <c r="F42" s="97"/>
      <c r="G42" s="97"/>
      <c r="H42" s="97"/>
      <c r="I42" s="105" t="s">
        <v>89</v>
      </c>
      <c r="J42" s="275" t="s">
        <v>90</v>
      </c>
      <c r="K42" s="276"/>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253" t="s">
        <v>42</v>
      </c>
      <c r="N44" s="253"/>
      <c r="O44" s="253"/>
      <c r="P44" s="253"/>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7"/>
      <c r="C45" s="277">
        <f>IF($J$42="週",L40,J40)</f>
        <v>0</v>
      </c>
      <c r="D45" s="278"/>
      <c r="E45" s="278"/>
      <c r="F45" s="279"/>
      <c r="G45" s="140" t="s">
        <v>28</v>
      </c>
      <c r="H45" s="255">
        <f>IF($J$42="週",$AV$5,$AZ$5)</f>
        <v>40</v>
      </c>
      <c r="I45" s="257"/>
      <c r="J45" s="257"/>
      <c r="K45" s="256"/>
      <c r="L45" s="140" t="s">
        <v>29</v>
      </c>
      <c r="M45" s="269">
        <f>ROUNDDOWN(C45/H45,1)</f>
        <v>0</v>
      </c>
      <c r="N45" s="270"/>
      <c r="O45" s="270"/>
      <c r="P45" s="271"/>
      <c r="Q45" s="97"/>
      <c r="R45" s="97"/>
      <c r="S45" s="97"/>
      <c r="T45" s="97"/>
      <c r="U45" s="268"/>
      <c r="V45" s="268"/>
      <c r="W45" s="268"/>
      <c r="X45" s="268"/>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7"/>
      <c r="C48" s="97" t="s">
        <v>47</v>
      </c>
      <c r="D48" s="97"/>
      <c r="E48" s="97"/>
      <c r="F48" s="97"/>
      <c r="G48" s="97"/>
      <c r="H48" s="97"/>
      <c r="I48" s="97"/>
      <c r="J48" s="97"/>
      <c r="K48" s="97"/>
      <c r="L48" s="98"/>
      <c r="M48" s="140"/>
      <c r="N48" s="140"/>
      <c r="O48" s="140"/>
      <c r="P48" s="140"/>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7"/>
      <c r="C49" s="67" t="s">
        <v>43</v>
      </c>
      <c r="D49" s="67"/>
      <c r="E49" s="67"/>
      <c r="F49" s="67"/>
      <c r="G49" s="67"/>
      <c r="H49" s="97" t="s">
        <v>46</v>
      </c>
      <c r="I49" s="67"/>
      <c r="J49" s="67"/>
      <c r="K49" s="67"/>
      <c r="L49" s="67"/>
      <c r="M49" s="253" t="s">
        <v>27</v>
      </c>
      <c r="N49" s="253"/>
      <c r="O49" s="253"/>
      <c r="P49" s="253"/>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7"/>
      <c r="C50" s="255">
        <f>P40</f>
        <v>0</v>
      </c>
      <c r="D50" s="257"/>
      <c r="E50" s="257"/>
      <c r="F50" s="256"/>
      <c r="G50" s="140" t="s">
        <v>81</v>
      </c>
      <c r="H50" s="269">
        <f>M45</f>
        <v>0</v>
      </c>
      <c r="I50" s="270"/>
      <c r="J50" s="270"/>
      <c r="K50" s="271"/>
      <c r="L50" s="140" t="s">
        <v>29</v>
      </c>
      <c r="M50" s="272">
        <f>ROUNDDOWN(C50+H50,1)</f>
        <v>0</v>
      </c>
      <c r="N50" s="273"/>
      <c r="O50" s="273"/>
      <c r="P50" s="274"/>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 right="0" top="0.74803149606299213" bottom="0.74803149606299213" header="0.31496062992125984" footer="0.31496062992125984"/>
  <pageSetup paperSize="9" scale="42" fitToHeight="0" orientation="landscape" r:id="rId1"/>
  <rowBreaks count="1" manualBreakCount="1">
    <brk id="31" max="55" man="1"/>
  </rowBreaks>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80" t="s">
        <v>87</v>
      </c>
      <c r="F4" s="280"/>
      <c r="G4" s="280"/>
      <c r="H4" s="280"/>
      <c r="I4" s="280"/>
      <c r="J4" s="280"/>
    </row>
    <row r="5" spans="1:10" s="11" customFormat="1" ht="20.25" customHeight="1" x14ac:dyDescent="0.45">
      <c r="A5" s="28"/>
      <c r="B5" s="13" t="s">
        <v>86</v>
      </c>
      <c r="C5" s="13"/>
      <c r="E5" s="280"/>
      <c r="F5" s="280"/>
      <c r="G5" s="280"/>
      <c r="H5" s="280"/>
      <c r="I5" s="280"/>
      <c r="J5" s="280"/>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47"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48" t="s">
        <v>134</v>
      </c>
      <c r="B16" s="148"/>
      <c r="C16" s="148"/>
    </row>
    <row r="17" spans="1:3" s="11" customFormat="1" ht="20.25" customHeight="1" x14ac:dyDescent="0.45">
      <c r="A17" s="148"/>
      <c r="B17" s="148"/>
      <c r="C17" s="148"/>
    </row>
    <row r="18" spans="1:3" s="11" customFormat="1" ht="20.25" customHeight="1" x14ac:dyDescent="0.45">
      <c r="A18" s="147"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47"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E16" sqref="E16"/>
    </sheetView>
  </sheetViews>
  <sheetFormatPr defaultColWidth="9" defaultRowHeight="26.4" x14ac:dyDescent="0.45"/>
  <cols>
    <col min="1" max="1" width="2" style="111" customWidth="1"/>
    <col min="2" max="2" width="8.59765625" style="111" customWidth="1"/>
    <col min="3" max="11" width="40.59765625" style="111" customWidth="1"/>
    <col min="12" max="16384" width="9" style="111"/>
  </cols>
  <sheetData>
    <row r="1" spans="2:11" x14ac:dyDescent="0.45">
      <c r="B1" s="111" t="s">
        <v>74</v>
      </c>
    </row>
    <row r="3" spans="2:11" x14ac:dyDescent="0.45">
      <c r="B3" s="112" t="s">
        <v>75</v>
      </c>
      <c r="C3" s="112" t="s">
        <v>76</v>
      </c>
    </row>
    <row r="4" spans="2:11" x14ac:dyDescent="0.45">
      <c r="B4" s="112">
        <v>1</v>
      </c>
      <c r="C4" s="142" t="s">
        <v>110</v>
      </c>
    </row>
    <row r="5" spans="2:11" x14ac:dyDescent="0.45">
      <c r="B5" s="112">
        <v>2</v>
      </c>
      <c r="C5" s="142" t="s">
        <v>111</v>
      </c>
    </row>
    <row r="6" spans="2:11" x14ac:dyDescent="0.45">
      <c r="B6" s="112">
        <v>3</v>
      </c>
      <c r="C6" s="142"/>
    </row>
    <row r="7" spans="2:11" x14ac:dyDescent="0.45">
      <c r="B7" s="112">
        <v>4</v>
      </c>
      <c r="C7" s="142"/>
    </row>
    <row r="8" spans="2:11" x14ac:dyDescent="0.45">
      <c r="B8" s="112">
        <v>5</v>
      </c>
      <c r="C8" s="142"/>
    </row>
    <row r="9" spans="2:11" x14ac:dyDescent="0.45">
      <c r="B9" s="112">
        <v>6</v>
      </c>
      <c r="C9" s="142"/>
    </row>
    <row r="10" spans="2:11" x14ac:dyDescent="0.45">
      <c r="B10" s="112">
        <v>7</v>
      </c>
      <c r="C10" s="142"/>
    </row>
    <row r="11" spans="2:11" x14ac:dyDescent="0.45">
      <c r="B11" s="112">
        <v>8</v>
      </c>
      <c r="C11" s="142"/>
    </row>
    <row r="13" spans="2:11" x14ac:dyDescent="0.45">
      <c r="B13" s="111" t="s">
        <v>73</v>
      </c>
    </row>
    <row r="14" spans="2:11" ht="27" thickBot="1" x14ac:dyDescent="0.5"/>
    <row r="15" spans="2:11" ht="27" thickBot="1" x14ac:dyDescent="0.5">
      <c r="B15" s="143" t="s">
        <v>59</v>
      </c>
      <c r="C15" s="114" t="s">
        <v>2</v>
      </c>
      <c r="D15" s="115" t="s">
        <v>112</v>
      </c>
      <c r="E15" s="116" t="s">
        <v>113</v>
      </c>
      <c r="F15" s="117" t="s">
        <v>31</v>
      </c>
      <c r="G15" s="117" t="s">
        <v>31</v>
      </c>
      <c r="H15" s="117" t="s">
        <v>31</v>
      </c>
      <c r="I15" s="117" t="s">
        <v>92</v>
      </c>
      <c r="J15" s="117" t="s">
        <v>92</v>
      </c>
      <c r="K15" s="118" t="s">
        <v>92</v>
      </c>
    </row>
    <row r="16" spans="2:11" x14ac:dyDescent="0.45">
      <c r="B16" s="281" t="s">
        <v>60</v>
      </c>
      <c r="C16" s="119" t="s">
        <v>114</v>
      </c>
      <c r="D16" s="124" t="s">
        <v>114</v>
      </c>
      <c r="E16" s="124" t="s">
        <v>106</v>
      </c>
      <c r="F16" s="124"/>
      <c r="G16" s="124"/>
      <c r="H16" s="124"/>
      <c r="I16" s="120"/>
      <c r="J16" s="120"/>
      <c r="K16" s="121"/>
    </row>
    <row r="17" spans="2:11" x14ac:dyDescent="0.45">
      <c r="B17" s="281"/>
      <c r="C17" s="122" t="s">
        <v>67</v>
      </c>
      <c r="D17" s="124" t="s">
        <v>112</v>
      </c>
      <c r="E17" s="124" t="s">
        <v>112</v>
      </c>
      <c r="F17" s="124"/>
      <c r="G17" s="124"/>
      <c r="H17" s="124"/>
      <c r="I17" s="113"/>
      <c r="J17" s="113"/>
      <c r="K17" s="123"/>
    </row>
    <row r="18" spans="2:11" x14ac:dyDescent="0.45">
      <c r="B18" s="281"/>
      <c r="C18" s="122" t="s">
        <v>67</v>
      </c>
      <c r="D18" s="124" t="s">
        <v>31</v>
      </c>
      <c r="E18" s="124" t="s">
        <v>115</v>
      </c>
      <c r="F18" s="124"/>
      <c r="G18" s="124"/>
      <c r="H18" s="124"/>
      <c r="I18" s="113"/>
      <c r="J18" s="113"/>
      <c r="K18" s="123"/>
    </row>
    <row r="19" spans="2:11" x14ac:dyDescent="0.45">
      <c r="B19" s="281"/>
      <c r="C19" s="122" t="s">
        <v>31</v>
      </c>
      <c r="D19" s="124" t="s">
        <v>31</v>
      </c>
      <c r="E19" s="124" t="s">
        <v>116</v>
      </c>
      <c r="F19" s="124"/>
      <c r="G19" s="124"/>
      <c r="H19" s="124"/>
      <c r="I19" s="113"/>
      <c r="J19" s="113"/>
      <c r="K19" s="123"/>
    </row>
    <row r="20" spans="2:11" x14ac:dyDescent="0.45">
      <c r="B20" s="281"/>
      <c r="C20" s="122" t="s">
        <v>31</v>
      </c>
      <c r="D20" s="124" t="s">
        <v>31</v>
      </c>
      <c r="E20" s="124" t="s">
        <v>117</v>
      </c>
      <c r="F20" s="124"/>
      <c r="G20" s="124"/>
      <c r="H20" s="124"/>
      <c r="I20" s="113"/>
      <c r="J20" s="113"/>
      <c r="K20" s="123"/>
    </row>
    <row r="21" spans="2:11" x14ac:dyDescent="0.45">
      <c r="B21" s="281"/>
      <c r="C21" s="122" t="s">
        <v>31</v>
      </c>
      <c r="D21" s="124" t="s">
        <v>31</v>
      </c>
      <c r="E21" s="124" t="s">
        <v>31</v>
      </c>
      <c r="F21" s="124"/>
      <c r="G21" s="124"/>
      <c r="H21" s="124"/>
      <c r="I21" s="113"/>
      <c r="J21" s="113"/>
      <c r="K21" s="123"/>
    </row>
    <row r="22" spans="2:11" x14ac:dyDescent="0.45">
      <c r="B22" s="281"/>
      <c r="C22" s="122" t="s">
        <v>31</v>
      </c>
      <c r="D22" s="124" t="s">
        <v>31</v>
      </c>
      <c r="E22" s="124" t="s">
        <v>31</v>
      </c>
      <c r="F22" s="124"/>
      <c r="G22" s="124"/>
      <c r="H22" s="124"/>
      <c r="I22" s="113"/>
      <c r="J22" s="113"/>
      <c r="K22" s="123"/>
    </row>
    <row r="23" spans="2:11" x14ac:dyDescent="0.45">
      <c r="B23" s="281"/>
      <c r="C23" s="122" t="s">
        <v>31</v>
      </c>
      <c r="D23" s="124" t="s">
        <v>92</v>
      </c>
      <c r="E23" s="124" t="s">
        <v>31</v>
      </c>
      <c r="F23" s="124"/>
      <c r="G23" s="124"/>
      <c r="H23" s="124"/>
      <c r="I23" s="113"/>
      <c r="J23" s="113"/>
      <c r="K23" s="123"/>
    </row>
    <row r="24" spans="2:11" x14ac:dyDescent="0.45">
      <c r="B24" s="281"/>
      <c r="C24" s="122" t="s">
        <v>31</v>
      </c>
      <c r="D24" s="124" t="s">
        <v>92</v>
      </c>
      <c r="E24" s="124" t="s">
        <v>31</v>
      </c>
      <c r="F24" s="124"/>
      <c r="G24" s="124"/>
      <c r="H24" s="124"/>
      <c r="I24" s="113"/>
      <c r="J24" s="113"/>
      <c r="K24" s="123"/>
    </row>
    <row r="25" spans="2:11" x14ac:dyDescent="0.45">
      <c r="B25" s="281"/>
      <c r="C25" s="122" t="s">
        <v>31</v>
      </c>
      <c r="D25" s="125" t="s">
        <v>92</v>
      </c>
      <c r="E25" s="125" t="s">
        <v>31</v>
      </c>
      <c r="F25" s="125"/>
      <c r="G25" s="125"/>
      <c r="H25" s="125"/>
      <c r="I25" s="113"/>
      <c r="J25" s="113"/>
      <c r="K25" s="123"/>
    </row>
    <row r="26" spans="2:11" x14ac:dyDescent="0.45">
      <c r="B26" s="281"/>
      <c r="C26" s="122" t="s">
        <v>31</v>
      </c>
      <c r="D26" s="125" t="s">
        <v>92</v>
      </c>
      <c r="E26" s="125" t="s">
        <v>31</v>
      </c>
      <c r="F26" s="125"/>
      <c r="G26" s="125"/>
      <c r="H26" s="125"/>
      <c r="I26" s="113"/>
      <c r="J26" s="113"/>
      <c r="K26" s="123"/>
    </row>
    <row r="27" spans="2:11" x14ac:dyDescent="0.45">
      <c r="B27" s="281"/>
      <c r="C27" s="122" t="s">
        <v>31</v>
      </c>
      <c r="D27" s="125" t="s">
        <v>92</v>
      </c>
      <c r="E27" s="125" t="s">
        <v>31</v>
      </c>
      <c r="F27" s="125"/>
      <c r="G27" s="125"/>
      <c r="H27" s="125"/>
      <c r="I27" s="113"/>
      <c r="J27" s="113"/>
      <c r="K27" s="123"/>
    </row>
    <row r="28" spans="2:11" ht="27" thickBot="1" x14ac:dyDescent="0.5">
      <c r="B28" s="282"/>
      <c r="C28" s="126" t="s">
        <v>31</v>
      </c>
      <c r="D28" s="127" t="s">
        <v>92</v>
      </c>
      <c r="E28" s="127" t="s">
        <v>31</v>
      </c>
      <c r="F28" s="127"/>
      <c r="G28" s="127"/>
      <c r="H28" s="127"/>
      <c r="I28" s="127"/>
      <c r="J28" s="127"/>
      <c r="K28" s="128"/>
    </row>
    <row r="31" spans="2:11" x14ac:dyDescent="0.45">
      <c r="C31" s="111" t="s">
        <v>88</v>
      </c>
    </row>
    <row r="32" spans="2:11" x14ac:dyDescent="0.45">
      <c r="C32" s="111" t="s">
        <v>32</v>
      </c>
    </row>
    <row r="33" spans="3:3" x14ac:dyDescent="0.45">
      <c r="C33" s="111" t="s">
        <v>107</v>
      </c>
    </row>
    <row r="34" spans="3:3" x14ac:dyDescent="0.45">
      <c r="C34" s="111" t="s">
        <v>91</v>
      </c>
    </row>
    <row r="35" spans="3:3" x14ac:dyDescent="0.45">
      <c r="C35" s="111" t="s">
        <v>118</v>
      </c>
    </row>
    <row r="36" spans="3:3" x14ac:dyDescent="0.45">
      <c r="C36" s="111" t="s">
        <v>119</v>
      </c>
    </row>
    <row r="37" spans="3:3" x14ac:dyDescent="0.45">
      <c r="C37" s="111" t="s">
        <v>33</v>
      </c>
    </row>
    <row r="38" spans="3:3" x14ac:dyDescent="0.45">
      <c r="C38" s="111" t="s">
        <v>34</v>
      </c>
    </row>
    <row r="40" spans="3:3" x14ac:dyDescent="0.45">
      <c r="C40" s="111" t="s">
        <v>108</v>
      </c>
    </row>
    <row r="41" spans="3:3" x14ac:dyDescent="0.45">
      <c r="C41" s="111" t="s">
        <v>61</v>
      </c>
    </row>
    <row r="42" spans="3:3" x14ac:dyDescent="0.45">
      <c r="C42" s="111" t="s">
        <v>62</v>
      </c>
    </row>
    <row r="43" spans="3:3" x14ac:dyDescent="0.45">
      <c r="C43" s="111" t="s">
        <v>63</v>
      </c>
    </row>
    <row r="44" spans="3:3" x14ac:dyDescent="0.45">
      <c r="C44" s="111" t="s">
        <v>64</v>
      </c>
    </row>
    <row r="45" spans="3:3" x14ac:dyDescent="0.45">
      <c r="C45" s="111"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85C91-03B2-4082-8635-D1D7BE3CE1B1}">
  <sheetPr>
    <pageSetUpPr fitToPage="1"/>
  </sheetPr>
  <dimension ref="B1:N26"/>
  <sheetViews>
    <sheetView workbookViewId="0">
      <pane xSplit="3" ySplit="2" topLeftCell="F3" activePane="bottomRight" state="frozen"/>
      <selection pane="topRight" activeCell="D1" sqref="D1"/>
      <selection pane="bottomLeft" activeCell="A5" sqref="A5"/>
      <selection pane="bottomRight" activeCell="F13" sqref="F13"/>
    </sheetView>
  </sheetViews>
  <sheetFormatPr defaultColWidth="9" defaultRowHeight="18" x14ac:dyDescent="0.45"/>
  <cols>
    <col min="1" max="1" width="2.3984375" style="10" customWidth="1"/>
    <col min="2" max="2" width="13" style="157" bestFit="1" customWidth="1"/>
    <col min="3" max="3" width="52.3984375" style="10" customWidth="1"/>
    <col min="4" max="14" width="13.09765625" style="10" customWidth="1"/>
    <col min="15" max="16384" width="9" style="10"/>
  </cols>
  <sheetData>
    <row r="1" spans="2:14" x14ac:dyDescent="0.45">
      <c r="B1" s="153" t="s">
        <v>150</v>
      </c>
    </row>
    <row r="2" spans="2:14" ht="72" x14ac:dyDescent="0.45">
      <c r="B2" s="283"/>
      <c r="C2" s="283"/>
      <c r="D2" s="287" t="s">
        <v>169</v>
      </c>
      <c r="E2" s="287" t="s">
        <v>170</v>
      </c>
      <c r="F2" s="288" t="s">
        <v>171</v>
      </c>
      <c r="G2" s="287" t="s">
        <v>172</v>
      </c>
      <c r="H2" s="287" t="s">
        <v>173</v>
      </c>
      <c r="I2" s="287" t="s">
        <v>174</v>
      </c>
      <c r="J2" s="287" t="s">
        <v>175</v>
      </c>
      <c r="K2" s="287" t="s">
        <v>176</v>
      </c>
      <c r="L2" s="287" t="s">
        <v>177</v>
      </c>
      <c r="M2" s="287" t="s">
        <v>178</v>
      </c>
      <c r="N2" s="158" t="s">
        <v>151</v>
      </c>
    </row>
    <row r="3" spans="2:14" x14ac:dyDescent="0.45">
      <c r="B3" s="284" t="s">
        <v>152</v>
      </c>
      <c r="C3" s="154" t="s">
        <v>18</v>
      </c>
      <c r="D3" s="160" t="s">
        <v>153</v>
      </c>
      <c r="E3" s="160" t="s">
        <v>153</v>
      </c>
      <c r="F3" s="160" t="s">
        <v>153</v>
      </c>
      <c r="G3" s="160" t="s">
        <v>153</v>
      </c>
      <c r="H3" s="160" t="s">
        <v>153</v>
      </c>
      <c r="I3" s="160" t="s">
        <v>153</v>
      </c>
      <c r="J3" s="160" t="s">
        <v>153</v>
      </c>
      <c r="K3" s="160" t="s">
        <v>153</v>
      </c>
      <c r="L3" s="160" t="s">
        <v>153</v>
      </c>
      <c r="M3" s="160" t="s">
        <v>153</v>
      </c>
      <c r="N3" s="159" t="s">
        <v>153</v>
      </c>
    </row>
    <row r="4" spans="2:14" x14ac:dyDescent="0.45">
      <c r="B4" s="285"/>
      <c r="C4" s="155" t="s">
        <v>17</v>
      </c>
      <c r="D4" s="160" t="s">
        <v>153</v>
      </c>
      <c r="E4" s="160" t="s">
        <v>153</v>
      </c>
      <c r="F4" s="160" t="s">
        <v>153</v>
      </c>
      <c r="G4" s="160" t="s">
        <v>153</v>
      </c>
      <c r="H4" s="160" t="s">
        <v>153</v>
      </c>
      <c r="I4" s="160" t="s">
        <v>153</v>
      </c>
      <c r="J4" s="160" t="s">
        <v>153</v>
      </c>
      <c r="K4" s="160" t="s">
        <v>153</v>
      </c>
      <c r="L4" s="160" t="s">
        <v>153</v>
      </c>
      <c r="M4" s="160" t="s">
        <v>153</v>
      </c>
      <c r="N4" s="159" t="s">
        <v>153</v>
      </c>
    </row>
    <row r="5" spans="2:14" x14ac:dyDescent="0.45">
      <c r="B5" s="285"/>
      <c r="C5" s="155" t="s">
        <v>154</v>
      </c>
      <c r="D5" s="160" t="s">
        <v>153</v>
      </c>
      <c r="E5" s="160" t="s">
        <v>153</v>
      </c>
      <c r="F5" s="160" t="s">
        <v>153</v>
      </c>
      <c r="G5" s="160" t="s">
        <v>153</v>
      </c>
      <c r="H5" s="160" t="s">
        <v>153</v>
      </c>
      <c r="I5" s="160" t="s">
        <v>153</v>
      </c>
      <c r="J5" s="160" t="s">
        <v>153</v>
      </c>
      <c r="K5" s="160" t="s">
        <v>153</v>
      </c>
      <c r="L5" s="160" t="s">
        <v>153</v>
      </c>
      <c r="M5" s="160" t="s">
        <v>153</v>
      </c>
      <c r="N5" s="159" t="s">
        <v>153</v>
      </c>
    </row>
    <row r="6" spans="2:14" x14ac:dyDescent="0.45">
      <c r="B6" s="285"/>
      <c r="C6" s="155" t="s">
        <v>155</v>
      </c>
      <c r="D6" s="160" t="s">
        <v>153</v>
      </c>
      <c r="E6" s="160" t="s">
        <v>153</v>
      </c>
      <c r="F6" s="160" t="s">
        <v>153</v>
      </c>
      <c r="G6" s="160" t="s">
        <v>153</v>
      </c>
      <c r="H6" s="160" t="s">
        <v>153</v>
      </c>
      <c r="I6" s="160" t="s">
        <v>153</v>
      </c>
      <c r="J6" s="160" t="s">
        <v>153</v>
      </c>
      <c r="K6" s="160" t="s">
        <v>153</v>
      </c>
      <c r="L6" s="160" t="s">
        <v>153</v>
      </c>
      <c r="M6" s="160" t="s">
        <v>153</v>
      </c>
      <c r="N6" s="159" t="s">
        <v>153</v>
      </c>
    </row>
    <row r="7" spans="2:14" x14ac:dyDescent="0.45">
      <c r="B7" s="285"/>
      <c r="C7" s="155" t="s">
        <v>156</v>
      </c>
      <c r="D7" s="160" t="s">
        <v>153</v>
      </c>
      <c r="E7" s="160" t="s">
        <v>153</v>
      </c>
      <c r="F7" s="160" t="s">
        <v>153</v>
      </c>
      <c r="G7" s="160" t="s">
        <v>153</v>
      </c>
      <c r="H7" s="160" t="s">
        <v>153</v>
      </c>
      <c r="I7" s="160" t="s">
        <v>153</v>
      </c>
      <c r="J7" s="160" t="s">
        <v>153</v>
      </c>
      <c r="K7" s="160" t="s">
        <v>153</v>
      </c>
      <c r="L7" s="160" t="s">
        <v>153</v>
      </c>
      <c r="M7" s="160" t="s">
        <v>153</v>
      </c>
      <c r="N7" s="159" t="s">
        <v>153</v>
      </c>
    </row>
    <row r="8" spans="2:14" x14ac:dyDescent="0.45">
      <c r="B8" s="285"/>
      <c r="C8" s="155" t="s">
        <v>157</v>
      </c>
      <c r="D8" s="160" t="s">
        <v>153</v>
      </c>
      <c r="E8" s="160" t="s">
        <v>153</v>
      </c>
      <c r="F8" s="160" t="s">
        <v>153</v>
      </c>
      <c r="G8" s="160" t="s">
        <v>153</v>
      </c>
      <c r="H8" s="160" t="s">
        <v>153</v>
      </c>
      <c r="I8" s="160" t="s">
        <v>153</v>
      </c>
      <c r="J8" s="160" t="s">
        <v>153</v>
      </c>
      <c r="K8" s="160" t="s">
        <v>153</v>
      </c>
      <c r="L8" s="160" t="s">
        <v>153</v>
      </c>
      <c r="M8" s="160" t="s">
        <v>153</v>
      </c>
      <c r="N8" s="159" t="s">
        <v>153</v>
      </c>
    </row>
    <row r="9" spans="2:14" x14ac:dyDescent="0.45">
      <c r="B9" s="285"/>
      <c r="C9" s="155" t="s">
        <v>158</v>
      </c>
      <c r="D9" s="160" t="s">
        <v>153</v>
      </c>
      <c r="E9" s="289" t="s">
        <v>153</v>
      </c>
      <c r="F9" s="160" t="s">
        <v>153</v>
      </c>
      <c r="G9" s="160" t="s">
        <v>153</v>
      </c>
      <c r="H9" s="160" t="s">
        <v>153</v>
      </c>
      <c r="I9" s="160" t="s">
        <v>153</v>
      </c>
      <c r="J9" s="160" t="s">
        <v>153</v>
      </c>
      <c r="K9" s="160" t="s">
        <v>153</v>
      </c>
      <c r="L9" s="290" t="s">
        <v>153</v>
      </c>
      <c r="M9" s="289" t="s">
        <v>153</v>
      </c>
      <c r="N9" s="159" t="s">
        <v>159</v>
      </c>
    </row>
    <row r="10" spans="2:14" x14ac:dyDescent="0.45">
      <c r="B10" s="285"/>
      <c r="C10" s="155" t="s">
        <v>160</v>
      </c>
      <c r="D10" s="160" t="s">
        <v>153</v>
      </c>
      <c r="E10" s="160" t="s">
        <v>153</v>
      </c>
      <c r="F10" s="160" t="s">
        <v>153</v>
      </c>
      <c r="G10" s="160" t="s">
        <v>153</v>
      </c>
      <c r="H10" s="160" t="s">
        <v>153</v>
      </c>
      <c r="I10" s="160" t="s">
        <v>153</v>
      </c>
      <c r="J10" s="160" t="s">
        <v>153</v>
      </c>
      <c r="K10" s="160" t="s">
        <v>153</v>
      </c>
      <c r="L10" s="160" t="s">
        <v>153</v>
      </c>
      <c r="M10" s="160" t="s">
        <v>153</v>
      </c>
      <c r="N10" s="159" t="s">
        <v>153</v>
      </c>
    </row>
    <row r="11" spans="2:14" x14ac:dyDescent="0.45">
      <c r="B11" s="285"/>
      <c r="C11" s="155" t="s">
        <v>161</v>
      </c>
      <c r="D11" s="160" t="s">
        <v>153</v>
      </c>
      <c r="E11" s="160" t="s">
        <v>153</v>
      </c>
      <c r="F11" s="160" t="s">
        <v>153</v>
      </c>
      <c r="G11" s="160" t="s">
        <v>153</v>
      </c>
      <c r="H11" s="160" t="s">
        <v>153</v>
      </c>
      <c r="I11" s="160" t="s">
        <v>153</v>
      </c>
      <c r="J11" s="160" t="s">
        <v>153</v>
      </c>
      <c r="K11" s="160" t="s">
        <v>153</v>
      </c>
      <c r="L11" s="160" t="s">
        <v>153</v>
      </c>
      <c r="M11" s="160" t="s">
        <v>153</v>
      </c>
      <c r="N11" s="159" t="s">
        <v>153</v>
      </c>
    </row>
    <row r="12" spans="2:14" x14ac:dyDescent="0.45">
      <c r="B12" s="285"/>
      <c r="C12" s="155" t="s">
        <v>162</v>
      </c>
      <c r="D12" s="160" t="s">
        <v>153</v>
      </c>
      <c r="E12" s="160" t="s">
        <v>153</v>
      </c>
      <c r="F12" s="160" t="s">
        <v>153</v>
      </c>
      <c r="G12" s="160" t="s">
        <v>153</v>
      </c>
      <c r="H12" s="160" t="s">
        <v>153</v>
      </c>
      <c r="I12" s="160" t="s">
        <v>153</v>
      </c>
      <c r="J12" s="160" t="s">
        <v>153</v>
      </c>
      <c r="K12" s="160" t="s">
        <v>153</v>
      </c>
      <c r="L12" s="160" t="s">
        <v>153</v>
      </c>
      <c r="M12" s="160" t="s">
        <v>153</v>
      </c>
      <c r="N12" s="159" t="s">
        <v>153</v>
      </c>
    </row>
    <row r="13" spans="2:14" x14ac:dyDescent="0.45">
      <c r="B13" s="286"/>
      <c r="C13" s="155" t="s">
        <v>163</v>
      </c>
      <c r="D13" s="160" t="s">
        <v>30</v>
      </c>
      <c r="E13" s="160" t="s">
        <v>153</v>
      </c>
      <c r="F13" s="160" t="s">
        <v>153</v>
      </c>
      <c r="G13" s="160" t="s">
        <v>153</v>
      </c>
      <c r="H13" s="160" t="s">
        <v>153</v>
      </c>
      <c r="I13" s="160" t="s">
        <v>153</v>
      </c>
      <c r="J13" s="160" t="s">
        <v>30</v>
      </c>
      <c r="K13" s="160" t="s">
        <v>153</v>
      </c>
      <c r="L13" s="160" t="s">
        <v>153</v>
      </c>
      <c r="M13" s="160" t="s">
        <v>153</v>
      </c>
      <c r="N13" s="159" t="s">
        <v>153</v>
      </c>
    </row>
    <row r="14" spans="2:14" x14ac:dyDescent="0.45">
      <c r="B14" s="291" t="s">
        <v>179</v>
      </c>
      <c r="C14" s="155" t="s">
        <v>180</v>
      </c>
      <c r="D14" s="160" t="s">
        <v>30</v>
      </c>
      <c r="E14" s="160" t="s">
        <v>153</v>
      </c>
      <c r="F14" s="160" t="s">
        <v>30</v>
      </c>
      <c r="G14" s="160" t="s">
        <v>30</v>
      </c>
      <c r="H14" s="160" t="s">
        <v>30</v>
      </c>
      <c r="I14" s="160" t="s">
        <v>30</v>
      </c>
      <c r="J14" s="160" t="s">
        <v>30</v>
      </c>
      <c r="K14" s="160" t="s">
        <v>30</v>
      </c>
      <c r="L14" s="160" t="s">
        <v>153</v>
      </c>
      <c r="M14" s="160" t="s">
        <v>153</v>
      </c>
      <c r="N14" s="159" t="s">
        <v>30</v>
      </c>
    </row>
    <row r="15" spans="2:14" x14ac:dyDescent="0.45">
      <c r="B15" s="291"/>
      <c r="C15" s="155" t="s">
        <v>181</v>
      </c>
      <c r="D15" s="160" t="s">
        <v>30</v>
      </c>
      <c r="E15" s="160" t="s">
        <v>153</v>
      </c>
      <c r="F15" s="160" t="s">
        <v>30</v>
      </c>
      <c r="G15" s="160" t="s">
        <v>30</v>
      </c>
      <c r="H15" s="160" t="s">
        <v>30</v>
      </c>
      <c r="I15" s="160" t="s">
        <v>30</v>
      </c>
      <c r="J15" s="160" t="s">
        <v>30</v>
      </c>
      <c r="K15" s="160" t="s">
        <v>30</v>
      </c>
      <c r="L15" s="160" t="s">
        <v>153</v>
      </c>
      <c r="M15" s="160" t="s">
        <v>153</v>
      </c>
      <c r="N15" s="159" t="s">
        <v>30</v>
      </c>
    </row>
    <row r="16" spans="2:14" x14ac:dyDescent="0.45">
      <c r="B16" s="291"/>
      <c r="C16" s="155" t="s">
        <v>182</v>
      </c>
      <c r="D16" s="160" t="s">
        <v>30</v>
      </c>
      <c r="E16" s="160" t="s">
        <v>153</v>
      </c>
      <c r="F16" s="160" t="s">
        <v>30</v>
      </c>
      <c r="G16" s="160" t="s">
        <v>30</v>
      </c>
      <c r="H16" s="160" t="s">
        <v>30</v>
      </c>
      <c r="I16" s="160" t="s">
        <v>30</v>
      </c>
      <c r="J16" s="160" t="s">
        <v>30</v>
      </c>
      <c r="K16" s="160" t="s">
        <v>30</v>
      </c>
      <c r="L16" s="160" t="s">
        <v>153</v>
      </c>
      <c r="M16" s="160" t="s">
        <v>153</v>
      </c>
      <c r="N16" s="159" t="s">
        <v>30</v>
      </c>
    </row>
    <row r="17" spans="2:14" x14ac:dyDescent="0.45">
      <c r="B17" s="291"/>
      <c r="C17" s="155" t="s">
        <v>183</v>
      </c>
      <c r="D17" s="160" t="s">
        <v>30</v>
      </c>
      <c r="E17" s="160" t="s">
        <v>153</v>
      </c>
      <c r="F17" s="160" t="s">
        <v>30</v>
      </c>
      <c r="G17" s="160" t="s">
        <v>30</v>
      </c>
      <c r="H17" s="160" t="s">
        <v>30</v>
      </c>
      <c r="I17" s="160" t="s">
        <v>30</v>
      </c>
      <c r="J17" s="160" t="s">
        <v>30</v>
      </c>
      <c r="K17" s="160" t="s">
        <v>30</v>
      </c>
      <c r="L17" s="160" t="s">
        <v>153</v>
      </c>
      <c r="M17" s="160" t="s">
        <v>30</v>
      </c>
      <c r="N17" s="159" t="s">
        <v>30</v>
      </c>
    </row>
    <row r="18" spans="2:14" x14ac:dyDescent="0.45">
      <c r="B18" s="291"/>
      <c r="C18" s="155" t="s">
        <v>184</v>
      </c>
      <c r="D18" s="160" t="s">
        <v>30</v>
      </c>
      <c r="E18" s="160" t="s">
        <v>153</v>
      </c>
      <c r="F18" s="160" t="s">
        <v>30</v>
      </c>
      <c r="G18" s="160" t="s">
        <v>30</v>
      </c>
      <c r="H18" s="160" t="s">
        <v>30</v>
      </c>
      <c r="I18" s="160" t="s">
        <v>30</v>
      </c>
      <c r="J18" s="160" t="s">
        <v>30</v>
      </c>
      <c r="K18" s="160" t="s">
        <v>30</v>
      </c>
      <c r="L18" s="160" t="s">
        <v>153</v>
      </c>
      <c r="M18" s="160" t="s">
        <v>30</v>
      </c>
      <c r="N18" s="159" t="s">
        <v>30</v>
      </c>
    </row>
    <row r="19" spans="2:14" x14ac:dyDescent="0.45">
      <c r="B19" s="291" t="s">
        <v>185</v>
      </c>
      <c r="C19" s="155" t="s">
        <v>186</v>
      </c>
      <c r="D19" s="160" t="s">
        <v>30</v>
      </c>
      <c r="E19" s="160" t="s">
        <v>30</v>
      </c>
      <c r="F19" s="160" t="s">
        <v>30</v>
      </c>
      <c r="G19" s="160" t="s">
        <v>153</v>
      </c>
      <c r="H19" s="160" t="s">
        <v>30</v>
      </c>
      <c r="I19" s="160" t="s">
        <v>153</v>
      </c>
      <c r="J19" s="160" t="s">
        <v>30</v>
      </c>
      <c r="K19" s="160" t="s">
        <v>30</v>
      </c>
      <c r="L19" s="160" t="s">
        <v>30</v>
      </c>
      <c r="M19" s="160" t="s">
        <v>30</v>
      </c>
      <c r="N19" s="159" t="s">
        <v>30</v>
      </c>
    </row>
    <row r="20" spans="2:14" x14ac:dyDescent="0.45">
      <c r="B20" s="291"/>
      <c r="C20" s="155" t="s">
        <v>187</v>
      </c>
      <c r="D20" s="160" t="s">
        <v>30</v>
      </c>
      <c r="E20" s="160" t="s">
        <v>30</v>
      </c>
      <c r="F20" s="160" t="s">
        <v>153</v>
      </c>
      <c r="G20" s="160" t="s">
        <v>30</v>
      </c>
      <c r="H20" s="160" t="s">
        <v>30</v>
      </c>
      <c r="I20" s="160" t="s">
        <v>30</v>
      </c>
      <c r="J20" s="160" t="s">
        <v>30</v>
      </c>
      <c r="K20" s="160" t="s">
        <v>153</v>
      </c>
      <c r="L20" s="160" t="s">
        <v>30</v>
      </c>
      <c r="M20" s="160" t="s">
        <v>30</v>
      </c>
      <c r="N20" s="159" t="s">
        <v>30</v>
      </c>
    </row>
    <row r="21" spans="2:14" x14ac:dyDescent="0.45">
      <c r="B21" s="291"/>
      <c r="C21" s="155" t="s">
        <v>188</v>
      </c>
      <c r="D21" s="160" t="s">
        <v>30</v>
      </c>
      <c r="E21" s="160" t="s">
        <v>30</v>
      </c>
      <c r="F21" s="160" t="s">
        <v>153</v>
      </c>
      <c r="G21" s="160" t="s">
        <v>153</v>
      </c>
      <c r="H21" s="160" t="s">
        <v>30</v>
      </c>
      <c r="I21" s="160" t="s">
        <v>30</v>
      </c>
      <c r="J21" s="160" t="s">
        <v>30</v>
      </c>
      <c r="K21" s="160" t="s">
        <v>153</v>
      </c>
      <c r="L21" s="160" t="s">
        <v>30</v>
      </c>
      <c r="M21" s="160" t="s">
        <v>30</v>
      </c>
      <c r="N21" s="159" t="s">
        <v>30</v>
      </c>
    </row>
    <row r="22" spans="2:14" x14ac:dyDescent="0.45">
      <c r="B22" s="153" t="s">
        <v>164</v>
      </c>
      <c r="C22" s="156"/>
      <c r="D22" s="157"/>
      <c r="E22" s="157"/>
      <c r="F22" s="157"/>
      <c r="G22" s="157"/>
      <c r="H22" s="157"/>
      <c r="I22" s="157"/>
      <c r="J22" s="157"/>
      <c r="K22" s="157"/>
      <c r="L22" s="157"/>
      <c r="M22" s="157"/>
      <c r="N22" s="157"/>
    </row>
    <row r="23" spans="2:14" x14ac:dyDescent="0.45">
      <c r="B23" s="153" t="s">
        <v>165</v>
      </c>
    </row>
    <row r="24" spans="2:14" x14ac:dyDescent="0.45">
      <c r="B24" s="153" t="s">
        <v>166</v>
      </c>
    </row>
    <row r="25" spans="2:14" x14ac:dyDescent="0.45">
      <c r="B25" s="153" t="s">
        <v>167</v>
      </c>
    </row>
    <row r="26" spans="2:14" x14ac:dyDescent="0.45">
      <c r="B26" s="153" t="s">
        <v>168</v>
      </c>
    </row>
  </sheetData>
  <mergeCells count="4">
    <mergeCell ref="B2:C2"/>
    <mergeCell ref="B3:B13"/>
    <mergeCell ref="B14:B18"/>
    <mergeCell ref="B19:B21"/>
  </mergeCells>
  <phoneticPr fontId="1"/>
  <pageMargins left="0.31496062992125984" right="0.31496062992125984" top="0.74803149606299213" bottom="0.74803149606299213" header="0.31496062992125984" footer="0.31496062992125984"/>
  <pageSetup paperSize="9" scale="41"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【記載例】居宅介護支援</vt:lpstr>
      <vt:lpstr>居宅介護支援（１枚版）</vt:lpstr>
      <vt:lpstr>記入方法</vt:lpstr>
      <vt:lpstr>プルダウン・リスト</vt:lpstr>
      <vt:lpstr>地密・ケアマネ</vt:lpstr>
      <vt:lpstr>【記載例】居宅介護支援!Print_Area</vt:lpstr>
      <vt:lpstr>記入方法!Print_Area</vt:lpstr>
      <vt:lpstr>'居宅介護支援（１枚版）'!Print_Area</vt:lpstr>
      <vt:lpstr>【記載例】居宅介護支援!Print_Titles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DAS11026</cp:lastModifiedBy>
  <cp:lastPrinted>2023-11-08T07:44:37Z</cp:lastPrinted>
  <dcterms:modified xsi:type="dcterms:W3CDTF">2023-11-08T07:51:21Z</dcterms:modified>
</cp:coreProperties>
</file>